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CI\Desktop\"/>
    </mc:Choice>
  </mc:AlternateContent>
  <bookViews>
    <workbookView xWindow="480" yWindow="345" windowWidth="8700" windowHeight="3900" tabRatio="601" activeTab="4"/>
  </bookViews>
  <sheets>
    <sheet name="Liste des engagés" sheetId="1" r:id="rId1"/>
    <sheet name="Grille" sheetId="7" state="hidden" r:id="rId2"/>
    <sheet name="Vitesse" sheetId="11" r:id="rId3"/>
    <sheet name="cyclo cross" sheetId="12" r:id="rId4"/>
    <sheet name="Route" sheetId="2" r:id="rId5"/>
    <sheet name="général minimes" sheetId="13" r:id="rId6"/>
    <sheet name="comm cyclo" sheetId="15" r:id="rId7"/>
    <sheet name="comm vitesse" sheetId="14" r:id="rId8"/>
  </sheets>
  <definedNames>
    <definedName name="_xlnm._FilterDatabase" localSheetId="3" hidden="1">'cyclo cross'!$B$13:$E$13</definedName>
    <definedName name="_xlnm._FilterDatabase" localSheetId="5" hidden="1">'général minimes'!$B$136:$G$136</definedName>
    <definedName name="_xlnm._FilterDatabase" localSheetId="2" hidden="1">Vitesse!$B$13:$E$13</definedName>
    <definedName name="_xlnm.Print_Titles" localSheetId="0">'Liste des engagés'!$6:$7</definedName>
    <definedName name="_xlnm.Print_Titles" localSheetId="4">Route!$6:$6</definedName>
    <definedName name="lp">'Liste des engagés'!$A$8:$E$380</definedName>
    <definedName name="_xlnm.Print_Area" localSheetId="5">'général minimes'!$A$1:$G$147</definedName>
    <definedName name="_xlnm.Print_Area" localSheetId="1">Grille!$A$1:$J$58</definedName>
    <definedName name="_xlnm.Print_Area" localSheetId="0">'Liste des engagés'!$A$1:$E$157</definedName>
    <definedName name="_xlnm.Print_Area" localSheetId="4">Route!$A$2:$F$67</definedName>
  </definedNames>
  <calcPr calcId="162913"/>
</workbook>
</file>

<file path=xl/calcChain.xml><?xml version="1.0" encoding="utf-8"?>
<calcChain xmlns="http://schemas.openxmlformats.org/spreadsheetml/2006/main">
  <c r="E133" i="13" l="1"/>
  <c r="D133" i="13"/>
  <c r="G133" i="13" s="1"/>
  <c r="E132" i="13"/>
  <c r="D132" i="13"/>
  <c r="G132" i="13" s="1"/>
  <c r="E131" i="13"/>
  <c r="D131" i="13"/>
  <c r="G131" i="13" s="1"/>
  <c r="E130" i="13"/>
  <c r="D130" i="13"/>
  <c r="G130" i="13" s="1"/>
  <c r="E129" i="13"/>
  <c r="D129" i="13"/>
  <c r="G129" i="13" s="1"/>
  <c r="E128" i="13"/>
  <c r="D128" i="13"/>
  <c r="G128" i="13" s="1"/>
  <c r="E127" i="13"/>
  <c r="D127" i="13"/>
  <c r="G127" i="13" s="1"/>
  <c r="E126" i="13"/>
  <c r="D126" i="13"/>
  <c r="G126" i="13" s="1"/>
  <c r="E125" i="13"/>
  <c r="D125" i="13"/>
  <c r="G125" i="13" s="1"/>
  <c r="F124" i="13"/>
  <c r="E124" i="13"/>
  <c r="G124" i="13" s="1"/>
  <c r="D124" i="13"/>
  <c r="F123" i="13"/>
  <c r="E123" i="13"/>
  <c r="G123" i="13" s="1"/>
  <c r="D123" i="13"/>
  <c r="E122" i="13"/>
  <c r="D122" i="13"/>
  <c r="G122" i="13" s="1"/>
  <c r="F121" i="13"/>
  <c r="E121" i="13"/>
  <c r="D121" i="13"/>
  <c r="G121" i="13" s="1"/>
  <c r="F120" i="13"/>
  <c r="E120" i="13"/>
  <c r="D120" i="13"/>
  <c r="G120" i="13" s="1"/>
  <c r="F119" i="13"/>
  <c r="E119" i="13"/>
  <c r="D119" i="13"/>
  <c r="G119" i="13" s="1"/>
  <c r="F118" i="13"/>
  <c r="E118" i="13"/>
  <c r="D118" i="13"/>
  <c r="G118" i="13" s="1"/>
  <c r="F117" i="13"/>
  <c r="E117" i="13"/>
  <c r="D117" i="13"/>
  <c r="G117" i="13" s="1"/>
  <c r="F116" i="13"/>
  <c r="E116" i="13"/>
  <c r="D116" i="13"/>
  <c r="G116" i="13" s="1"/>
  <c r="E115" i="13"/>
  <c r="D115" i="13"/>
  <c r="G115" i="13" s="1"/>
  <c r="F114" i="13"/>
  <c r="E114" i="13"/>
  <c r="G114" i="13" s="1"/>
  <c r="D114" i="13"/>
  <c r="F113" i="13"/>
  <c r="E113" i="13"/>
  <c r="G113" i="13" s="1"/>
  <c r="D113" i="13"/>
  <c r="F112" i="13"/>
  <c r="E112" i="13"/>
  <c r="G112" i="13" s="1"/>
  <c r="D112" i="13"/>
  <c r="F111" i="13"/>
  <c r="E111" i="13"/>
  <c r="G111" i="13" s="1"/>
  <c r="D111" i="13"/>
  <c r="F110" i="13"/>
  <c r="E110" i="13"/>
  <c r="G110" i="13" s="1"/>
  <c r="D110" i="13"/>
  <c r="F109" i="13"/>
  <c r="E109" i="13"/>
  <c r="G109" i="13" s="1"/>
  <c r="D109" i="13"/>
  <c r="F108" i="13"/>
  <c r="E108" i="13"/>
  <c r="G108" i="13" s="1"/>
  <c r="D108" i="13"/>
  <c r="F107" i="13"/>
  <c r="E107" i="13"/>
  <c r="G107" i="13" s="1"/>
  <c r="D107" i="13"/>
  <c r="F106" i="13"/>
  <c r="E106" i="13"/>
  <c r="G106" i="13" s="1"/>
  <c r="D106" i="13"/>
  <c r="F105" i="13"/>
  <c r="E105" i="13"/>
  <c r="G105" i="13" s="1"/>
  <c r="D105" i="13"/>
  <c r="F104" i="13"/>
  <c r="E104" i="13"/>
  <c r="G104" i="13" s="1"/>
  <c r="D104" i="13"/>
  <c r="F103" i="13"/>
  <c r="E103" i="13"/>
  <c r="G103" i="13" s="1"/>
  <c r="D103" i="13"/>
  <c r="F102" i="13"/>
  <c r="E102" i="13"/>
  <c r="G102" i="13" s="1"/>
  <c r="D102" i="13"/>
  <c r="F101" i="13"/>
  <c r="E101" i="13"/>
  <c r="G101" i="13" s="1"/>
  <c r="D101" i="13"/>
  <c r="F100" i="13"/>
  <c r="E100" i="13"/>
  <c r="G100" i="13" s="1"/>
  <c r="D100" i="13"/>
  <c r="F99" i="13"/>
  <c r="E99" i="13"/>
  <c r="G99" i="13" s="1"/>
  <c r="D99" i="13"/>
  <c r="F98" i="13"/>
  <c r="E98" i="13"/>
  <c r="G98" i="13" s="1"/>
  <c r="D98" i="13"/>
  <c r="F97" i="13"/>
  <c r="E97" i="13"/>
  <c r="G97" i="13" s="1"/>
  <c r="D97" i="13"/>
  <c r="F96" i="13"/>
  <c r="E96" i="13"/>
  <c r="G96" i="13" s="1"/>
  <c r="D96" i="13"/>
  <c r="F95" i="13"/>
  <c r="E95" i="13"/>
  <c r="G95" i="13" s="1"/>
  <c r="D95" i="13"/>
  <c r="F94" i="13"/>
  <c r="E94" i="13"/>
  <c r="G94" i="13" s="1"/>
  <c r="D94" i="13"/>
  <c r="F93" i="13"/>
  <c r="E93" i="13"/>
  <c r="G93" i="13" s="1"/>
  <c r="D93" i="13"/>
  <c r="F92" i="13"/>
  <c r="E92" i="13"/>
  <c r="G92" i="13" s="1"/>
  <c r="D92" i="13"/>
  <c r="F91" i="13"/>
  <c r="E91" i="13"/>
  <c r="G91" i="13" s="1"/>
  <c r="D91" i="13"/>
  <c r="F90" i="13"/>
  <c r="E90" i="13"/>
  <c r="G90" i="13" s="1"/>
  <c r="D90" i="13"/>
  <c r="F89" i="13"/>
  <c r="E89" i="13"/>
  <c r="G89" i="13" s="1"/>
  <c r="D89" i="13"/>
  <c r="F88" i="13"/>
  <c r="E88" i="13"/>
  <c r="G88" i="13" s="1"/>
  <c r="D88" i="13"/>
  <c r="F87" i="13"/>
  <c r="E87" i="13"/>
  <c r="G87" i="13" s="1"/>
  <c r="D87" i="13"/>
  <c r="F86" i="13"/>
  <c r="E86" i="13"/>
  <c r="G86" i="13" s="1"/>
  <c r="D86" i="13"/>
  <c r="F85" i="13"/>
  <c r="E85" i="13"/>
  <c r="G85" i="13" s="1"/>
  <c r="D85" i="13"/>
  <c r="F84" i="13"/>
  <c r="E84" i="13"/>
  <c r="G84" i="13" s="1"/>
  <c r="D84" i="13"/>
  <c r="F83" i="13"/>
  <c r="E83" i="13"/>
  <c r="G83" i="13" s="1"/>
  <c r="D83" i="13"/>
  <c r="F82" i="13"/>
  <c r="E82" i="13"/>
  <c r="G82" i="13" s="1"/>
  <c r="D82" i="13"/>
  <c r="F81" i="13"/>
  <c r="E81" i="13"/>
  <c r="G81" i="13" s="1"/>
  <c r="D81" i="13"/>
  <c r="F80" i="13"/>
  <c r="E80" i="13"/>
  <c r="G80" i="13" s="1"/>
  <c r="D80" i="13"/>
  <c r="D54" i="2"/>
  <c r="C54" i="2"/>
  <c r="D53" i="2"/>
  <c r="C53" i="2"/>
  <c r="E65" i="13" l="1"/>
  <c r="E137" i="13"/>
  <c r="E141" i="13"/>
  <c r="E138" i="13"/>
  <c r="E142" i="13"/>
  <c r="E139" i="13"/>
  <c r="E140" i="13"/>
  <c r="E143" i="13"/>
  <c r="E144" i="13"/>
  <c r="E25" i="13"/>
  <c r="E54" i="13"/>
  <c r="E21" i="13"/>
  <c r="E44" i="13"/>
  <c r="E40" i="13"/>
  <c r="E73" i="13"/>
  <c r="E27" i="13"/>
  <c r="E33" i="13"/>
  <c r="E51" i="13"/>
  <c r="E37" i="13"/>
  <c r="E29" i="13"/>
  <c r="E38" i="13"/>
  <c r="E19" i="13"/>
  <c r="E28" i="13"/>
  <c r="E71" i="13"/>
  <c r="E61" i="13"/>
  <c r="E14" i="13"/>
  <c r="E43" i="13"/>
  <c r="E62" i="13"/>
  <c r="E34" i="13"/>
  <c r="E45" i="13"/>
  <c r="E30" i="13"/>
  <c r="E56" i="13"/>
  <c r="E69" i="13" l="1"/>
  <c r="E39" i="13"/>
  <c r="E20" i="13"/>
  <c r="E52" i="13"/>
  <c r="E42" i="13"/>
  <c r="E47" i="13"/>
  <c r="E60" i="13"/>
  <c r="E36" i="13"/>
  <c r="E26" i="13"/>
  <c r="E72" i="13"/>
  <c r="E64" i="13"/>
  <c r="E68" i="13" l="1"/>
  <c r="E16" i="13"/>
  <c r="E67" i="13"/>
  <c r="E53" i="13"/>
  <c r="E49" i="13"/>
  <c r="E15" i="13"/>
  <c r="E57" i="13"/>
  <c r="E22" i="13"/>
  <c r="E50" i="13"/>
  <c r="E59" i="13"/>
  <c r="E18" i="13"/>
  <c r="E32" i="13"/>
  <c r="E63" i="13"/>
  <c r="E35" i="13"/>
  <c r="E23" i="13"/>
  <c r="E58" i="13"/>
  <c r="E70" i="13"/>
  <c r="E55" i="13"/>
  <c r="E66" i="13"/>
  <c r="E74" i="13"/>
  <c r="E48" i="13"/>
  <c r="E46" i="13"/>
  <c r="E41" i="13"/>
  <c r="E24" i="13"/>
  <c r="E17" i="13"/>
  <c r="E31" i="13"/>
  <c r="E75" i="13"/>
  <c r="C29" i="2" l="1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C73" i="2"/>
  <c r="D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22" i="2"/>
  <c r="C23" i="2"/>
  <c r="C24" i="2"/>
  <c r="C25" i="2"/>
  <c r="C26" i="2"/>
  <c r="C27" i="2"/>
  <c r="C28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13" i="2"/>
  <c r="C13" i="2"/>
  <c r="C14" i="2"/>
  <c r="C15" i="2"/>
  <c r="C16" i="2"/>
  <c r="C17" i="2"/>
  <c r="C18" i="2"/>
  <c r="C19" i="2"/>
  <c r="C20" i="2"/>
  <c r="C21" i="2"/>
  <c r="C76" i="11"/>
  <c r="D76" i="11"/>
  <c r="C77" i="11"/>
  <c r="D77" i="11"/>
  <c r="C78" i="11"/>
  <c r="D78" i="11"/>
  <c r="C79" i="11"/>
  <c r="D79" i="11"/>
  <c r="C80" i="11"/>
  <c r="D80" i="11"/>
  <c r="C81" i="11"/>
  <c r="D81" i="11"/>
  <c r="C82" i="11"/>
  <c r="D82" i="11"/>
  <c r="C83" i="11"/>
  <c r="D83" i="11"/>
  <c r="C84" i="11"/>
  <c r="D84" i="11"/>
  <c r="C85" i="11"/>
  <c r="D85" i="11"/>
  <c r="C86" i="11"/>
  <c r="D86" i="11"/>
  <c r="C87" i="11"/>
  <c r="D87" i="11"/>
  <c r="C88" i="11"/>
  <c r="D88" i="11"/>
  <c r="C89" i="11"/>
  <c r="D89" i="11"/>
  <c r="C90" i="11"/>
  <c r="D90" i="11"/>
  <c r="C91" i="11"/>
  <c r="D91" i="11"/>
  <c r="C92" i="11"/>
  <c r="D92" i="11"/>
  <c r="C93" i="11"/>
  <c r="D93" i="11"/>
  <c r="C94" i="11"/>
  <c r="D94" i="11"/>
  <c r="C95" i="11"/>
  <c r="D95" i="11"/>
  <c r="C96" i="11"/>
  <c r="D96" i="11"/>
  <c r="C97" i="11"/>
  <c r="D97" i="11"/>
  <c r="C98" i="11"/>
  <c r="D98" i="11"/>
  <c r="C99" i="11"/>
  <c r="D99" i="11"/>
  <c r="C100" i="11"/>
  <c r="D100" i="11"/>
  <c r="C101" i="11"/>
  <c r="D101" i="11"/>
  <c r="C102" i="11"/>
  <c r="D102" i="11"/>
  <c r="C103" i="11"/>
  <c r="D103" i="11"/>
  <c r="C104" i="11"/>
  <c r="D104" i="11"/>
  <c r="C105" i="11"/>
  <c r="D105" i="11"/>
  <c r="C106" i="11"/>
  <c r="D106" i="11"/>
  <c r="C107" i="11"/>
  <c r="D107" i="11"/>
  <c r="C108" i="11"/>
  <c r="D108" i="11"/>
  <c r="C109" i="11"/>
  <c r="D109" i="11"/>
  <c r="C110" i="11"/>
  <c r="D110" i="11"/>
  <c r="C111" i="11"/>
  <c r="D111" i="11"/>
  <c r="C112" i="11"/>
  <c r="D112" i="11"/>
  <c r="C113" i="11"/>
  <c r="D113" i="11"/>
  <c r="C114" i="11"/>
  <c r="D114" i="11"/>
  <c r="C115" i="11"/>
  <c r="D115" i="11"/>
  <c r="C116" i="11"/>
  <c r="D116" i="11"/>
  <c r="C117" i="11"/>
  <c r="D117" i="11"/>
  <c r="C118" i="11"/>
  <c r="D118" i="11"/>
  <c r="C119" i="11"/>
  <c r="D119" i="11"/>
  <c r="C120" i="11"/>
  <c r="D120" i="11"/>
  <c r="C121" i="11"/>
  <c r="D121" i="11"/>
  <c r="C122" i="11"/>
  <c r="D122" i="11"/>
  <c r="C123" i="11"/>
  <c r="D123" i="11"/>
  <c r="C124" i="11"/>
  <c r="D124" i="11"/>
  <c r="C125" i="11"/>
  <c r="D125" i="11"/>
  <c r="C126" i="11"/>
  <c r="D126" i="11"/>
  <c r="C127" i="11"/>
  <c r="D127" i="11"/>
  <c r="C128" i="11"/>
  <c r="D128" i="11"/>
  <c r="C129" i="11"/>
  <c r="D129" i="11"/>
  <c r="C130" i="11"/>
  <c r="D130" i="11"/>
  <c r="C131" i="11"/>
  <c r="D131" i="11"/>
  <c r="C132" i="11"/>
  <c r="D132" i="11"/>
  <c r="C133" i="11"/>
  <c r="D133" i="11"/>
  <c r="C134" i="11"/>
  <c r="D134" i="11"/>
  <c r="C135" i="11"/>
  <c r="D135" i="11"/>
  <c r="C136" i="11"/>
  <c r="D136" i="11"/>
  <c r="C137" i="11"/>
  <c r="D137" i="11"/>
  <c r="C138" i="11"/>
  <c r="D138" i="11"/>
  <c r="C139" i="11"/>
  <c r="D139" i="11"/>
  <c r="C140" i="11"/>
  <c r="D140" i="11"/>
  <c r="C141" i="11"/>
  <c r="D141" i="11"/>
  <c r="C142" i="11"/>
  <c r="D142" i="11"/>
  <c r="C143" i="11"/>
  <c r="D143" i="11"/>
  <c r="C144" i="11"/>
  <c r="D144" i="11"/>
  <c r="C145" i="11"/>
  <c r="D145" i="11"/>
  <c r="C146" i="11"/>
  <c r="D146" i="11"/>
  <c r="C147" i="11"/>
  <c r="D147" i="11"/>
  <c r="C148" i="11"/>
  <c r="D148" i="11"/>
  <c r="C149" i="11"/>
  <c r="D149" i="11"/>
  <c r="C150" i="11"/>
  <c r="D150" i="11"/>
  <c r="C151" i="11"/>
  <c r="D151" i="11"/>
  <c r="C152" i="11"/>
  <c r="D152" i="11"/>
  <c r="C153" i="11"/>
  <c r="D153" i="11"/>
  <c r="C154" i="11"/>
  <c r="D154" i="11"/>
  <c r="C155" i="11"/>
  <c r="D155" i="11"/>
  <c r="C156" i="11"/>
  <c r="D156" i="11"/>
  <c r="C157" i="11"/>
  <c r="D157" i="11"/>
  <c r="C158" i="11"/>
  <c r="D158" i="11"/>
  <c r="C159" i="11"/>
  <c r="D159" i="11"/>
  <c r="C160" i="11"/>
  <c r="D160" i="11"/>
  <c r="C161" i="11"/>
  <c r="D161" i="11"/>
  <c r="C162" i="11"/>
  <c r="D162" i="11"/>
  <c r="C163" i="11"/>
  <c r="D163" i="11"/>
  <c r="C164" i="11"/>
  <c r="D164" i="11"/>
  <c r="C165" i="11"/>
  <c r="D165" i="11"/>
  <c r="C166" i="11"/>
  <c r="D166" i="11"/>
  <c r="C167" i="11"/>
  <c r="D167" i="11"/>
  <c r="C168" i="11"/>
  <c r="D168" i="11"/>
  <c r="C169" i="11"/>
  <c r="D169" i="11"/>
  <c r="C170" i="11"/>
  <c r="D170" i="11"/>
  <c r="C171" i="11"/>
  <c r="D171" i="11"/>
  <c r="C172" i="11"/>
  <c r="D172" i="11"/>
  <c r="C173" i="11"/>
  <c r="D173" i="11"/>
  <c r="C174" i="11"/>
  <c r="D174" i="11"/>
  <c r="C175" i="11"/>
  <c r="D175" i="11"/>
  <c r="C176" i="11"/>
  <c r="D176" i="11"/>
  <c r="C177" i="11"/>
  <c r="D177" i="11"/>
  <c r="C178" i="11"/>
  <c r="D178" i="11"/>
  <c r="C179" i="11"/>
  <c r="D179" i="11"/>
  <c r="C180" i="11"/>
  <c r="D180" i="11"/>
  <c r="C181" i="11"/>
  <c r="D181" i="11"/>
  <c r="A8" i="7"/>
  <c r="B8" i="7"/>
  <c r="C8" i="7"/>
  <c r="D8" i="7"/>
  <c r="E8" i="7"/>
  <c r="F8" i="7"/>
  <c r="G8" i="7"/>
  <c r="H8" i="7"/>
  <c r="I8" i="7"/>
  <c r="J8" i="7"/>
  <c r="A9" i="7"/>
  <c r="B9" i="7"/>
  <c r="C9" i="7"/>
  <c r="D9" i="7"/>
  <c r="E9" i="7"/>
  <c r="F9" i="7"/>
  <c r="G9" i="7"/>
  <c r="H9" i="7"/>
  <c r="I9" i="7"/>
  <c r="J9" i="7"/>
  <c r="A10" i="7"/>
  <c r="B10" i="7"/>
  <c r="C10" i="7"/>
  <c r="D10" i="7"/>
  <c r="E10" i="7"/>
  <c r="F10" i="7"/>
  <c r="G10" i="7"/>
  <c r="H10" i="7"/>
  <c r="I10" i="7"/>
  <c r="J10" i="7"/>
  <c r="A12" i="7"/>
  <c r="B12" i="7"/>
  <c r="C12" i="7"/>
  <c r="D12" i="7"/>
  <c r="E12" i="7"/>
  <c r="F12" i="7"/>
  <c r="G12" i="7"/>
  <c r="H12" i="7"/>
  <c r="I12" i="7"/>
  <c r="J12" i="7"/>
  <c r="A13" i="7"/>
  <c r="B13" i="7"/>
  <c r="C13" i="7"/>
  <c r="D13" i="7"/>
  <c r="E13" i="7"/>
  <c r="F13" i="7"/>
  <c r="G13" i="7"/>
  <c r="H13" i="7"/>
  <c r="I13" i="7"/>
  <c r="J13" i="7"/>
  <c r="A14" i="7"/>
  <c r="B14" i="7"/>
  <c r="C14" i="7"/>
  <c r="D14" i="7"/>
  <c r="E14" i="7"/>
  <c r="F14" i="7"/>
  <c r="G14" i="7"/>
  <c r="H14" i="7"/>
  <c r="I14" i="7"/>
  <c r="J14" i="7"/>
  <c r="A16" i="7"/>
  <c r="B16" i="7"/>
  <c r="C16" i="7"/>
  <c r="D16" i="7"/>
  <c r="E16" i="7"/>
  <c r="F16" i="7"/>
  <c r="G16" i="7"/>
  <c r="H16" i="7"/>
  <c r="I16" i="7"/>
  <c r="J16" i="7"/>
  <c r="A17" i="7"/>
  <c r="B17" i="7"/>
  <c r="C17" i="7"/>
  <c r="D17" i="7"/>
  <c r="E17" i="7"/>
  <c r="F17" i="7"/>
  <c r="G17" i="7"/>
  <c r="H17" i="7"/>
  <c r="I17" i="7"/>
  <c r="J17" i="7"/>
  <c r="A18" i="7"/>
  <c r="B18" i="7"/>
  <c r="C18" i="7"/>
  <c r="D18" i="7"/>
  <c r="E18" i="7"/>
  <c r="F18" i="7"/>
  <c r="G18" i="7"/>
  <c r="H18" i="7"/>
  <c r="I18" i="7"/>
  <c r="J18" i="7"/>
  <c r="A20" i="7"/>
  <c r="B20" i="7"/>
  <c r="C20" i="7"/>
  <c r="D20" i="7"/>
  <c r="E20" i="7"/>
  <c r="F20" i="7"/>
  <c r="G20" i="7"/>
  <c r="H20" i="7"/>
  <c r="I20" i="7"/>
  <c r="J20" i="7"/>
  <c r="A21" i="7"/>
  <c r="B21" i="7"/>
  <c r="C21" i="7"/>
  <c r="D21" i="7"/>
  <c r="E21" i="7"/>
  <c r="F21" i="7"/>
  <c r="G21" i="7"/>
  <c r="H21" i="7"/>
  <c r="I21" i="7"/>
  <c r="J21" i="7"/>
  <c r="A22" i="7"/>
  <c r="B22" i="7"/>
  <c r="C22" i="7"/>
  <c r="D22" i="7"/>
  <c r="E22" i="7"/>
  <c r="F22" i="7"/>
  <c r="G22" i="7"/>
  <c r="H22" i="7"/>
  <c r="I22" i="7"/>
  <c r="J22" i="7"/>
  <c r="A24" i="7"/>
  <c r="B24" i="7"/>
  <c r="C24" i="7"/>
  <c r="D24" i="7"/>
  <c r="E24" i="7"/>
  <c r="F24" i="7"/>
  <c r="G24" i="7"/>
  <c r="H24" i="7"/>
  <c r="I24" i="7"/>
  <c r="J24" i="7"/>
  <c r="A25" i="7"/>
  <c r="B25" i="7"/>
  <c r="C25" i="7"/>
  <c r="D25" i="7"/>
  <c r="E25" i="7"/>
  <c r="F25" i="7"/>
  <c r="G25" i="7"/>
  <c r="H25" i="7"/>
  <c r="I25" i="7"/>
  <c r="J25" i="7"/>
  <c r="A26" i="7"/>
  <c r="B26" i="7"/>
  <c r="C26" i="7"/>
  <c r="D26" i="7"/>
  <c r="E26" i="7"/>
  <c r="F26" i="7"/>
  <c r="G26" i="7"/>
  <c r="H26" i="7"/>
  <c r="I26" i="7"/>
  <c r="J26" i="7"/>
  <c r="A28" i="7"/>
  <c r="B28" i="7"/>
  <c r="C28" i="7"/>
  <c r="D28" i="7"/>
  <c r="E28" i="7"/>
  <c r="F28" i="7"/>
  <c r="G28" i="7"/>
  <c r="H28" i="7"/>
  <c r="I28" i="7"/>
  <c r="J28" i="7"/>
  <c r="A29" i="7"/>
  <c r="B29" i="7"/>
  <c r="C29" i="7"/>
  <c r="D29" i="7"/>
  <c r="E29" i="7"/>
  <c r="F29" i="7"/>
  <c r="G29" i="7"/>
  <c r="H29" i="7"/>
  <c r="I29" i="7"/>
  <c r="J29" i="7"/>
  <c r="A30" i="7"/>
  <c r="B30" i="7"/>
  <c r="C30" i="7"/>
  <c r="D30" i="7"/>
  <c r="E30" i="7"/>
  <c r="F30" i="7"/>
  <c r="G30" i="7"/>
  <c r="H30" i="7"/>
  <c r="I30" i="7"/>
  <c r="J30" i="7"/>
  <c r="A32" i="7"/>
  <c r="B32" i="7"/>
  <c r="C32" i="7"/>
  <c r="D32" i="7"/>
  <c r="E32" i="7"/>
  <c r="F32" i="7"/>
  <c r="G32" i="7"/>
  <c r="H32" i="7"/>
  <c r="I32" i="7"/>
  <c r="J32" i="7"/>
  <c r="A33" i="7"/>
  <c r="B33" i="7"/>
  <c r="C33" i="7"/>
  <c r="D33" i="7"/>
  <c r="E33" i="7"/>
  <c r="F33" i="7"/>
  <c r="G33" i="7"/>
  <c r="H33" i="7"/>
  <c r="I33" i="7"/>
  <c r="J33" i="7"/>
  <c r="A34" i="7"/>
  <c r="B34" i="7"/>
  <c r="C34" i="7"/>
  <c r="D34" i="7"/>
  <c r="E34" i="7"/>
  <c r="F34" i="7"/>
  <c r="G34" i="7"/>
  <c r="H34" i="7"/>
  <c r="I34" i="7"/>
  <c r="J34" i="7"/>
  <c r="A36" i="7"/>
  <c r="B36" i="7"/>
  <c r="C36" i="7"/>
  <c r="D36" i="7"/>
  <c r="E36" i="7"/>
  <c r="F36" i="7"/>
  <c r="G36" i="7"/>
  <c r="H36" i="7"/>
  <c r="I36" i="7"/>
  <c r="J36" i="7"/>
  <c r="A37" i="7"/>
  <c r="B37" i="7"/>
  <c r="C37" i="7"/>
  <c r="D37" i="7"/>
  <c r="E37" i="7"/>
  <c r="F37" i="7"/>
  <c r="G37" i="7"/>
  <c r="H37" i="7"/>
  <c r="I37" i="7"/>
  <c r="J37" i="7"/>
  <c r="A38" i="7"/>
  <c r="B38" i="7"/>
  <c r="C38" i="7"/>
  <c r="D38" i="7"/>
  <c r="E38" i="7"/>
  <c r="F38" i="7"/>
  <c r="G38" i="7"/>
  <c r="H38" i="7"/>
  <c r="I38" i="7"/>
  <c r="J38" i="7"/>
  <c r="A40" i="7"/>
  <c r="B40" i="7"/>
  <c r="C40" i="7"/>
  <c r="D40" i="7"/>
  <c r="E40" i="7"/>
  <c r="F40" i="7"/>
  <c r="G40" i="7"/>
  <c r="H40" i="7"/>
  <c r="I40" i="7"/>
  <c r="J40" i="7"/>
  <c r="A41" i="7"/>
  <c r="B41" i="7"/>
  <c r="C41" i="7"/>
  <c r="D41" i="7"/>
  <c r="E41" i="7"/>
  <c r="F41" i="7"/>
  <c r="G41" i="7"/>
  <c r="H41" i="7"/>
  <c r="I41" i="7"/>
  <c r="J41" i="7"/>
  <c r="A42" i="7"/>
  <c r="B42" i="7"/>
  <c r="C42" i="7"/>
  <c r="D42" i="7"/>
  <c r="E42" i="7"/>
  <c r="F42" i="7"/>
  <c r="G42" i="7"/>
  <c r="H42" i="7"/>
  <c r="I42" i="7"/>
  <c r="J42" i="7"/>
  <c r="A44" i="7"/>
  <c r="B44" i="7"/>
  <c r="C44" i="7"/>
  <c r="D44" i="7"/>
  <c r="E44" i="7"/>
  <c r="F44" i="7"/>
  <c r="G44" i="7"/>
  <c r="H44" i="7"/>
  <c r="I44" i="7"/>
  <c r="J44" i="7"/>
  <c r="A45" i="7"/>
  <c r="B45" i="7"/>
  <c r="C45" i="7"/>
  <c r="D45" i="7"/>
  <c r="E45" i="7"/>
  <c r="F45" i="7"/>
  <c r="G45" i="7"/>
  <c r="H45" i="7"/>
  <c r="I45" i="7"/>
  <c r="J45" i="7"/>
  <c r="A46" i="7"/>
  <c r="B46" i="7"/>
  <c r="C46" i="7"/>
  <c r="D46" i="7"/>
  <c r="E46" i="7"/>
  <c r="F46" i="7"/>
  <c r="G46" i="7"/>
  <c r="H46" i="7"/>
  <c r="I46" i="7"/>
  <c r="J46" i="7"/>
  <c r="A48" i="7"/>
  <c r="B48" i="7"/>
  <c r="C48" i="7"/>
  <c r="D48" i="7"/>
  <c r="E48" i="7"/>
  <c r="F48" i="7"/>
  <c r="G48" i="7"/>
  <c r="H48" i="7"/>
  <c r="I48" i="7"/>
  <c r="J48" i="7"/>
  <c r="A49" i="7"/>
  <c r="B49" i="7"/>
  <c r="C49" i="7"/>
  <c r="D49" i="7"/>
  <c r="E49" i="7"/>
  <c r="F49" i="7"/>
  <c r="G49" i="7"/>
  <c r="H49" i="7"/>
  <c r="I49" i="7"/>
  <c r="J49" i="7"/>
  <c r="A50" i="7"/>
  <c r="B50" i="7"/>
  <c r="C50" i="7"/>
  <c r="D50" i="7"/>
  <c r="E50" i="7"/>
  <c r="F50" i="7"/>
  <c r="G50" i="7"/>
  <c r="H50" i="7"/>
  <c r="I50" i="7"/>
  <c r="J50" i="7"/>
  <c r="A52" i="7"/>
  <c r="B52" i="7"/>
  <c r="C52" i="7"/>
  <c r="D52" i="7"/>
  <c r="E52" i="7"/>
  <c r="F52" i="7"/>
  <c r="G52" i="7"/>
  <c r="H52" i="7"/>
  <c r="I52" i="7"/>
  <c r="J52" i="7"/>
  <c r="A53" i="7"/>
  <c r="B53" i="7"/>
  <c r="C53" i="7"/>
  <c r="D53" i="7"/>
  <c r="E53" i="7"/>
  <c r="F53" i="7"/>
  <c r="G53" i="7"/>
  <c r="H53" i="7"/>
  <c r="I53" i="7"/>
  <c r="J53" i="7"/>
  <c r="A54" i="7"/>
  <c r="B54" i="7"/>
  <c r="C54" i="7"/>
  <c r="D54" i="7"/>
  <c r="E54" i="7"/>
  <c r="F54" i="7"/>
  <c r="G54" i="7"/>
  <c r="H54" i="7"/>
  <c r="I54" i="7"/>
  <c r="J54" i="7"/>
  <c r="A56" i="7"/>
  <c r="B56" i="7"/>
  <c r="C56" i="7"/>
  <c r="D56" i="7"/>
  <c r="E56" i="7"/>
  <c r="F56" i="7"/>
  <c r="A57" i="7"/>
  <c r="B57" i="7"/>
  <c r="C57" i="7"/>
  <c r="D57" i="7"/>
  <c r="E57" i="7"/>
  <c r="F57" i="7"/>
  <c r="A58" i="7"/>
  <c r="B58" i="7"/>
  <c r="C58" i="7"/>
  <c r="D58" i="7"/>
  <c r="E58" i="7"/>
  <c r="F58" i="7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F50" i="13" l="1"/>
  <c r="F56" i="13"/>
  <c r="F65" i="13"/>
  <c r="F48" i="13"/>
  <c r="D65" i="13"/>
  <c r="D137" i="13"/>
  <c r="D141" i="13"/>
  <c r="D138" i="13"/>
  <c r="D142" i="13"/>
  <c r="D139" i="13"/>
  <c r="D140" i="13"/>
  <c r="D143" i="13"/>
  <c r="D144" i="13"/>
  <c r="F137" i="13"/>
  <c r="F142" i="13"/>
  <c r="F140" i="13"/>
  <c r="F141" i="13"/>
  <c r="F138" i="13"/>
  <c r="F139" i="13"/>
  <c r="F143" i="13"/>
  <c r="F21" i="13"/>
  <c r="F51" i="13"/>
  <c r="F38" i="13"/>
  <c r="F30" i="13"/>
  <c r="F28" i="13"/>
  <c r="F44" i="13"/>
  <c r="F27" i="13"/>
  <c r="F37" i="13"/>
  <c r="F62" i="13"/>
  <c r="F43" i="13"/>
  <c r="F25" i="13"/>
  <c r="F40" i="13"/>
  <c r="F33" i="13"/>
  <c r="F19" i="13"/>
  <c r="F14" i="13"/>
  <c r="F34" i="13"/>
  <c r="F54" i="13"/>
  <c r="F29" i="13"/>
  <c r="F45" i="13"/>
  <c r="F39" i="13"/>
  <c r="F42" i="13"/>
  <c r="F36" i="13"/>
  <c r="F60" i="13"/>
  <c r="F20" i="13"/>
  <c r="F64" i="13"/>
  <c r="F47" i="13"/>
  <c r="F26" i="13"/>
  <c r="F16" i="13"/>
  <c r="F49" i="13"/>
  <c r="F59" i="13"/>
  <c r="F35" i="13"/>
  <c r="F55" i="13"/>
  <c r="F17" i="13"/>
  <c r="F57" i="13"/>
  <c r="F15" i="13"/>
  <c r="F22" i="13"/>
  <c r="F18" i="13"/>
  <c r="F23" i="13"/>
  <c r="F46" i="13"/>
  <c r="F53" i="13"/>
  <c r="F63" i="13"/>
  <c r="F24" i="13"/>
  <c r="F31" i="13"/>
  <c r="F32" i="13"/>
  <c r="F58" i="13"/>
  <c r="F41" i="13"/>
  <c r="D25" i="13"/>
  <c r="D40" i="13"/>
  <c r="D33" i="13"/>
  <c r="D19" i="13"/>
  <c r="D14" i="13"/>
  <c r="D34" i="13"/>
  <c r="D37" i="13"/>
  <c r="D62" i="13"/>
  <c r="D54" i="13"/>
  <c r="D73" i="13"/>
  <c r="D29" i="13"/>
  <c r="D28" i="13"/>
  <c r="D43" i="13"/>
  <c r="D45" i="13"/>
  <c r="D30" i="13"/>
  <c r="D44" i="13"/>
  <c r="D56" i="13"/>
  <c r="D21" i="13"/>
  <c r="D51" i="13"/>
  <c r="D38" i="13"/>
  <c r="D71" i="13"/>
  <c r="D27" i="13"/>
  <c r="D61" i="13"/>
  <c r="D52" i="13"/>
  <c r="D47" i="13"/>
  <c r="D26" i="13"/>
  <c r="D20" i="13"/>
  <c r="D64" i="13"/>
  <c r="D69" i="13"/>
  <c r="D60" i="13"/>
  <c r="D39" i="13"/>
  <c r="D42" i="13"/>
  <c r="D36" i="13"/>
  <c r="D72" i="13"/>
  <c r="D67" i="13"/>
  <c r="D32" i="13"/>
  <c r="D58" i="13"/>
  <c r="D66" i="13"/>
  <c r="D41" i="13"/>
  <c r="D75" i="13"/>
  <c r="D18" i="13"/>
  <c r="D46" i="13"/>
  <c r="D68" i="13"/>
  <c r="D53" i="13"/>
  <c r="D57" i="13"/>
  <c r="D50" i="13"/>
  <c r="D63" i="13"/>
  <c r="D70" i="13"/>
  <c r="D74" i="13"/>
  <c r="D24" i="13"/>
  <c r="D17" i="13"/>
  <c r="D22" i="13"/>
  <c r="D31" i="13"/>
  <c r="D16" i="13"/>
  <c r="D49" i="13"/>
  <c r="D59" i="13"/>
  <c r="D35" i="13"/>
  <c r="D55" i="13"/>
  <c r="D48" i="13"/>
  <c r="D15" i="13"/>
  <c r="D23" i="13"/>
  <c r="G17" i="13" l="1"/>
  <c r="G74" i="13"/>
  <c r="G68" i="13"/>
  <c r="G41" i="13"/>
  <c r="G58" i="13"/>
  <c r="G67" i="13"/>
  <c r="G47" i="13"/>
  <c r="G65" i="13"/>
  <c r="G31" i="13"/>
  <c r="G57" i="13"/>
  <c r="G18" i="13"/>
  <c r="G140" i="13"/>
  <c r="G28" i="13"/>
  <c r="G143" i="13"/>
  <c r="G138" i="13"/>
  <c r="G15" i="13"/>
  <c r="G46" i="13"/>
  <c r="G75" i="13"/>
  <c r="G32" i="13"/>
  <c r="G72" i="13"/>
  <c r="G42" i="13"/>
  <c r="G20" i="13"/>
  <c r="G61" i="13"/>
  <c r="G38" i="13"/>
  <c r="G56" i="13"/>
  <c r="G44" i="13"/>
  <c r="G45" i="13"/>
  <c r="G37" i="13"/>
  <c r="G14" i="13"/>
  <c r="G40" i="13"/>
  <c r="G55" i="13"/>
  <c r="G59" i="13"/>
  <c r="G16" i="13"/>
  <c r="G22" i="13"/>
  <c r="G70" i="13"/>
  <c r="G43" i="13"/>
  <c r="G139" i="13"/>
  <c r="G141" i="13"/>
  <c r="G144" i="13"/>
  <c r="G142" i="13"/>
  <c r="G137" i="13"/>
  <c r="G48" i="13"/>
  <c r="G35" i="13"/>
  <c r="G49" i="13"/>
  <c r="G24" i="13"/>
  <c r="G53" i="13"/>
  <c r="G36" i="13"/>
  <c r="G39" i="13"/>
  <c r="G60" i="13"/>
  <c r="G64" i="13"/>
  <c r="G52" i="13"/>
  <c r="G27" i="13"/>
  <c r="G71" i="13"/>
  <c r="G51" i="13"/>
  <c r="G21" i="13"/>
  <c r="G30" i="13"/>
  <c r="G29" i="13"/>
  <c r="G62" i="13"/>
  <c r="G19" i="13"/>
  <c r="G25" i="13"/>
  <c r="G50" i="13"/>
  <c r="G66" i="13"/>
  <c r="G63" i="13"/>
  <c r="G69" i="13"/>
  <c r="G54" i="13"/>
  <c r="G34" i="13"/>
  <c r="G33" i="13"/>
  <c r="G23" i="13"/>
  <c r="G26" i="13"/>
  <c r="G73" i="13"/>
</calcChain>
</file>

<file path=xl/sharedStrings.xml><?xml version="1.0" encoding="utf-8"?>
<sst xmlns="http://schemas.openxmlformats.org/spreadsheetml/2006/main" count="1000" uniqueCount="161">
  <si>
    <t>Nom</t>
  </si>
  <si>
    <t>Temps</t>
  </si>
  <si>
    <t>Place</t>
  </si>
  <si>
    <t>Série</t>
  </si>
  <si>
    <t>Nombre de partants :</t>
  </si>
  <si>
    <t>Nombre de coureurs classés :</t>
  </si>
  <si>
    <t>GRILLE</t>
  </si>
  <si>
    <t>Dos.</t>
  </si>
  <si>
    <t>Equipe</t>
  </si>
  <si>
    <t>N° LICENCE</t>
  </si>
  <si>
    <t>Bignan</t>
  </si>
  <si>
    <t>Points</t>
  </si>
  <si>
    <t>Clubs</t>
  </si>
  <si>
    <t xml:space="preserve">Nom Prénom </t>
  </si>
  <si>
    <t>Général</t>
  </si>
  <si>
    <t>Nom Prénom</t>
  </si>
  <si>
    <t>UC INGUINIEL</t>
  </si>
  <si>
    <t>OC LOCMINE</t>
  </si>
  <si>
    <t>VELOCE VANNES</t>
  </si>
  <si>
    <t>pts cyclo cross</t>
  </si>
  <si>
    <t xml:space="preserve"> pts route</t>
  </si>
  <si>
    <t>BOCAGE CYCLISTE MAYENNAIS</t>
  </si>
  <si>
    <t>VC SEBASTIENNAIS</t>
  </si>
  <si>
    <t>US PONTCHATELEINE</t>
  </si>
  <si>
    <t>Minimes</t>
  </si>
  <si>
    <t>Général minimes</t>
  </si>
  <si>
    <t>Cyclo cross minimes</t>
  </si>
  <si>
    <t>Route minimes</t>
  </si>
  <si>
    <t>ABS</t>
  </si>
  <si>
    <t>Général minimes Garçons</t>
  </si>
  <si>
    <t>Général minimes Filles</t>
  </si>
  <si>
    <t xml:space="preserve">                                 TROPHEE DEPARTEMENTAL DES ECOLES DE CYCLISME</t>
  </si>
  <si>
    <t xml:space="preserve">                   Bignan le 30 Avril 2017</t>
  </si>
  <si>
    <t>Noms</t>
  </si>
  <si>
    <t>Vitesse minimes</t>
  </si>
  <si>
    <t>pts vitesse</t>
  </si>
  <si>
    <t>LE BARS-BRESSON MARIUS</t>
  </si>
  <si>
    <t>DELALANDE BASILE</t>
  </si>
  <si>
    <t>LE PALLEC MATHIS</t>
  </si>
  <si>
    <t>DURAND SAMUEL</t>
  </si>
  <si>
    <t>HORPIN RAMPAL MAEL</t>
  </si>
  <si>
    <t>GARAUD ESTEBAN</t>
  </si>
  <si>
    <t>GAUDIN RAPHAËL</t>
  </si>
  <si>
    <t>TARDIF AXEL</t>
  </si>
  <si>
    <t>KLEWAIS TRISTAN</t>
  </si>
  <si>
    <t>LENOUVEL NATHAN</t>
  </si>
  <si>
    <t>LE HENANFF MATHÉO</t>
  </si>
  <si>
    <t>RAUT THEO</t>
  </si>
  <si>
    <t>POIRON-UFFREDI AËL</t>
  </si>
  <si>
    <t>BELLANGER ALEXIS</t>
  </si>
  <si>
    <t>UCP JOSSELIN</t>
  </si>
  <si>
    <t>DESIGNE HUGO</t>
  </si>
  <si>
    <t>LANGLO CORENTIN</t>
  </si>
  <si>
    <t>ETIENNE ANTONIN</t>
  </si>
  <si>
    <t>LE BADEZET LILIAN</t>
  </si>
  <si>
    <t>DELANDES SIMON</t>
  </si>
  <si>
    <t>VC PONTIVY</t>
  </si>
  <si>
    <t>ROCHOIS MAETHAN</t>
  </si>
  <si>
    <t>UHEL-JUHEL KYLIAN</t>
  </si>
  <si>
    <t>AC LANESTER</t>
  </si>
  <si>
    <t>MOREL MANON  F</t>
  </si>
  <si>
    <t>HELEINE-GUEHO UGO</t>
  </si>
  <si>
    <t>ROUXEL ELIE</t>
  </si>
  <si>
    <t>ROBIN TOM</t>
  </si>
  <si>
    <t>PASCO JONATHAN</t>
  </si>
  <si>
    <t>TENDRON LEONTINE  F</t>
  </si>
  <si>
    <t>JOSSO MEDDY</t>
  </si>
  <si>
    <t>CHUTE</t>
  </si>
  <si>
    <t>BARASCUD PRISCILLE F</t>
  </si>
  <si>
    <t>ROBIN ADAM</t>
  </si>
  <si>
    <t>GUILLAUME VALENTIN</t>
  </si>
  <si>
    <t>vitesse Minimes</t>
  </si>
  <si>
    <t>LANGLO Morgane (F)</t>
  </si>
  <si>
    <t>UC Inguiniel</t>
  </si>
  <si>
    <t>GUILLEMET Axel</t>
  </si>
  <si>
    <t>Locminé</t>
  </si>
  <si>
    <t>AUFORT ALEXIS</t>
  </si>
  <si>
    <t>UC Véloce Vannes</t>
  </si>
  <si>
    <t>APVRILLE JULIAN</t>
  </si>
  <si>
    <t>UC Alréenne</t>
  </si>
  <si>
    <t>CONANEC Martin</t>
  </si>
  <si>
    <t>ACP Baud</t>
  </si>
  <si>
    <t>QUELARD Antonin</t>
  </si>
  <si>
    <t>SC Malestroit</t>
  </si>
  <si>
    <t>ETESSE FRANCOIS</t>
  </si>
  <si>
    <t>Hennebont Cyclisme</t>
  </si>
  <si>
    <t>CHRISTIEN CLEMENT</t>
  </si>
  <si>
    <t>EC Queven</t>
  </si>
  <si>
    <t>BRIENT VINCENT</t>
  </si>
  <si>
    <t>EC Pluvignoise</t>
  </si>
  <si>
    <t>AZULAY Maël</t>
  </si>
  <si>
    <t xml:space="preserve">AC Lanester </t>
  </si>
  <si>
    <t>LE COSSEC Raphaêl</t>
  </si>
  <si>
    <t>VC Languidic</t>
  </si>
  <si>
    <t xml:space="preserve">DESIGNE HUGO </t>
  </si>
  <si>
    <t>UCP Josselin</t>
  </si>
  <si>
    <t>LANGLO Corentin</t>
  </si>
  <si>
    <t>LE PALLEC Mathis</t>
  </si>
  <si>
    <t>BOUR BAPTISTE</t>
  </si>
  <si>
    <t>JAFFRE CELIA (F)</t>
  </si>
  <si>
    <t>MOUELLIC Justin</t>
  </si>
  <si>
    <t>THIERRY Pierre</t>
  </si>
  <si>
    <t>MARTIN ELOUANN</t>
  </si>
  <si>
    <t>DE GUERDAVID FRANCK</t>
  </si>
  <si>
    <t>JEFFREDO LUCAZ</t>
  </si>
  <si>
    <t>CADORET THEOTIME</t>
  </si>
  <si>
    <t>AC Lanester</t>
  </si>
  <si>
    <t>FOUILLEN Lucas</t>
  </si>
  <si>
    <t xml:space="preserve">LEBADEZET LILIAN </t>
  </si>
  <si>
    <t>HAYES MAX</t>
  </si>
  <si>
    <t>GUIDEC  Raphaël</t>
  </si>
  <si>
    <t>CHANSON ENZO</t>
  </si>
  <si>
    <t>JEFFRAY ELEN (F)</t>
  </si>
  <si>
    <t>GUILLOME Axel</t>
  </si>
  <si>
    <t>GUILLEMOT Vincent</t>
  </si>
  <si>
    <t>GERMAIN KYLIAN</t>
  </si>
  <si>
    <t>LE MER QUENTIN</t>
  </si>
  <si>
    <t>HUFFENUS Paul</t>
  </si>
  <si>
    <t>BUQUEN Jimilou</t>
  </si>
  <si>
    <t>LE GLEUT Mathis</t>
  </si>
  <si>
    <t>DELALANDE Basile</t>
  </si>
  <si>
    <t>CONTINI JULIEN</t>
  </si>
  <si>
    <t>LE TUTOUR GURVAN</t>
  </si>
  <si>
    <t>RICHARD Clément</t>
  </si>
  <si>
    <t>LECLERCQ MELANIE (F)</t>
  </si>
  <si>
    <t>JORON Pierre</t>
  </si>
  <si>
    <t>PELIZZARI Antoine</t>
  </si>
  <si>
    <t>LE BELLER MATHIS</t>
  </si>
  <si>
    <t>ROHEL Yanis</t>
  </si>
  <si>
    <t>CUSHWAY Maximilian</t>
  </si>
  <si>
    <t>ORJEBIN José Luis</t>
  </si>
  <si>
    <t>CHARRIER Houarno</t>
  </si>
  <si>
    <t>JOUBREL Cyriac</t>
  </si>
  <si>
    <t>DREANO Victor</t>
  </si>
  <si>
    <t>DE GRAEVE KILIAN</t>
  </si>
  <si>
    <t>RUELLO ANTOINE</t>
  </si>
  <si>
    <t>GEGOUREL Elise (F)</t>
  </si>
  <si>
    <t>LE BRIS TRISTAN</t>
  </si>
  <si>
    <t>DUVAL Romain</t>
  </si>
  <si>
    <t>HINAULT THOMAS</t>
  </si>
  <si>
    <t>LUCAS Théophile</t>
  </si>
  <si>
    <t>LE CLEC`H MALO</t>
  </si>
  <si>
    <t>LE BARS BRESSON Marius</t>
  </si>
  <si>
    <t>LE COZ ALEXANDRE</t>
  </si>
  <si>
    <t>GAUDIN Raphaël</t>
  </si>
  <si>
    <t>JOUET MERIANE (F)</t>
  </si>
  <si>
    <t>MALRY MATHIEU</t>
  </si>
  <si>
    <t>MOISAN Killian</t>
  </si>
  <si>
    <t>LE NOUVEL  MALO</t>
  </si>
  <si>
    <t>MC KAY Shane</t>
  </si>
  <si>
    <t>GARAUD Estéban</t>
  </si>
  <si>
    <t>LE PORH ROMAIN</t>
  </si>
  <si>
    <t>PROT SERVANN (F)</t>
  </si>
  <si>
    <t>ETIENNE  Antonin</t>
  </si>
  <si>
    <t>LE ROMANCER ANTOINE</t>
  </si>
  <si>
    <t>MARTIN Nathan</t>
  </si>
  <si>
    <t>LE TUTOUR FRANCOIS</t>
  </si>
  <si>
    <t>MOREL MANON (F)</t>
  </si>
  <si>
    <t>TREGOUET MAURENE (F)</t>
  </si>
  <si>
    <t>VITESSE Minimes</t>
  </si>
  <si>
    <t>JEFFREDO Lucaz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</si>
</sst>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&quot;h &quot;mm\'\ ss\'\'"/>
    <numFmt numFmtId="165" formatCode="0&quot; h&quot;"/>
    <numFmt numFmtId="166" formatCode="&quot;Moyenne du Vainqueur :&quot;\ 0.000&quot; km/h&quot;"/>
    <numFmt numFmtId="167" formatCode="&quot;Distance : &quot;0.0&quot; km&quot;"/>
    <numFmt numFmtId="168" formatCode="mm:ss.000"/>
  </numFmts>
  <fonts count="34" x14ac:knownFonts="1">
    <font>
      <sz val="12"/>
      <name val="Times New Roman"/>
    </font>
    <font>
      <sz val="13"/>
      <name val="Times New Roman"/>
      <family val="1"/>
    </font>
    <font>
      <sz val="1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.5"/>
      <name val="Times New Roman"/>
      <family val="1"/>
    </font>
    <font>
      <b/>
      <sz val="24"/>
      <color indexed="12"/>
      <name val="Times New Roman"/>
      <family val="1"/>
    </font>
    <font>
      <b/>
      <sz val="2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.5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sz val="11"/>
      <name val="Times New Roman"/>
      <family val="1"/>
    </font>
    <font>
      <b/>
      <sz val="18"/>
      <color indexed="10"/>
      <name val="Arial"/>
      <family val="2"/>
    </font>
    <font>
      <i/>
      <sz val="13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9"/>
      <name val="Arial"/>
      <family val="2"/>
    </font>
    <font>
      <sz val="9"/>
      <color indexed="63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i/>
      <sz val="18"/>
      <color indexed="10"/>
      <name val="Arial"/>
      <family val="2"/>
    </font>
    <font>
      <sz val="12"/>
      <color rgb="FF000000"/>
      <name val="Tahoma"/>
      <family val="2"/>
    </font>
    <font>
      <sz val="18"/>
      <color rgb="FFFF0000"/>
      <name val="Times New Roman"/>
      <family val="1"/>
    </font>
    <font>
      <b/>
      <sz val="12"/>
      <color rgb="FF000000"/>
      <name val="Tahoma"/>
      <family val="2"/>
    </font>
    <font>
      <i/>
      <sz val="18"/>
      <color rgb="FFFF0000"/>
      <name val="Arial"/>
      <family val="2"/>
    </font>
    <font>
      <b/>
      <sz val="14"/>
      <name val="Times New Roman"/>
      <family val="1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/>
      <top/>
      <bottom style="medium">
        <color indexed="12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6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6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47" fontId="14" fillId="0" borderId="0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8" fillId="0" borderId="0" xfId="1" applyFont="1" applyFill="1" applyBorder="1" applyAlignment="1" applyProtection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quotePrefix="1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quotePrefix="1" applyNumberForma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center" vertical="center"/>
    </xf>
    <xf numFmtId="0" fontId="30" fillId="0" borderId="0" xfId="1" applyFont="1" applyFill="1" applyBorder="1" applyAlignment="1" applyProtection="1">
      <alignment horizontal="left" vertical="center" wrapText="1"/>
    </xf>
    <xf numFmtId="0" fontId="32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8" fillId="0" borderId="8" xfId="1" applyFont="1" applyFill="1" applyBorder="1" applyAlignment="1" applyProtection="1">
      <alignment horizontal="left" vertical="center" wrapText="1"/>
    </xf>
    <xf numFmtId="0" fontId="28" fillId="0" borderId="8" xfId="1" applyFont="1" applyFill="1" applyBorder="1" applyAlignment="1" applyProtection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30" fillId="0" borderId="8" xfId="1" applyFont="1" applyFill="1" applyBorder="1" applyAlignment="1" applyProtection="1">
      <alignment horizontal="left" vertical="center" wrapText="1"/>
    </xf>
    <xf numFmtId="0" fontId="30" fillId="0" borderId="8" xfId="1" applyFont="1" applyFill="1" applyBorder="1" applyAlignment="1" applyProtection="1">
      <alignment vertical="center" wrapText="1"/>
    </xf>
    <xf numFmtId="0" fontId="0" fillId="0" borderId="8" xfId="0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168" fontId="14" fillId="0" borderId="8" xfId="0" applyNumberFormat="1" applyFont="1" applyFill="1" applyBorder="1" applyAlignment="1">
      <alignment horizontal="center" vertical="center"/>
    </xf>
    <xf numFmtId="0" fontId="30" fillId="0" borderId="0" xfId="1" applyFont="1" applyFill="1" applyBorder="1" applyAlignment="1" applyProtection="1">
      <alignment horizontal="center" vertical="center" wrapText="1"/>
    </xf>
    <xf numFmtId="0" fontId="28" fillId="0" borderId="0" xfId="1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28" fillId="0" borderId="8" xfId="1" applyFont="1" applyFill="1" applyBorder="1" applyAlignment="1" applyProtection="1">
      <alignment horizontal="center" vertical="center" wrapText="1"/>
    </xf>
    <xf numFmtId="0" fontId="30" fillId="0" borderId="8" xfId="1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>
      <alignment horizontal="center" vertical="center"/>
    </xf>
    <xf numFmtId="0" fontId="0" fillId="0" borderId="8" xfId="0" applyBorder="1"/>
    <xf numFmtId="167" fontId="15" fillId="0" borderId="0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165" fontId="31" fillId="0" borderId="0" xfId="0" applyNumberFormat="1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723900</xdr:colOff>
      <xdr:row>0</xdr:row>
      <xdr:rowOff>0</xdr:rowOff>
    </xdr:from>
    <xdr:to>
      <xdr:col>9</xdr:col>
      <xdr:colOff>1181100</xdr:colOff>
      <xdr:row>4</xdr:row>
      <xdr:rowOff>342900</xdr:rowOff>
    </xdr:to>
    <xdr:pic>
      <xdr:nvPicPr>
        <xdr:cNvPr id="63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6000" contrast="18000"/>
        </a:blip>
        <a:srcRect/>
        <a:stretch>
          <a:fillRect/>
        </a:stretch>
      </xdr:blipFill>
      <xdr:spPr bwMode="auto">
        <a:xfrm>
          <a:off x="10296525" y="0"/>
          <a:ext cx="1647825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0</xdr:row>
      <xdr:rowOff>66675</xdr:rowOff>
    </xdr:from>
    <xdr:to>
      <xdr:col>8</xdr:col>
      <xdr:colOff>266700</xdr:colOff>
      <xdr:row>2</xdr:row>
      <xdr:rowOff>228600</xdr:rowOff>
    </xdr:to>
    <xdr:sp macro="" textlink="">
      <xdr:nvSpPr>
        <xdr:cNvPr id="5127" name="WordArt 7"/>
        <xdr:cNvSpPr>
          <a:spLocks noChangeArrowheads="1" noChangeShapeType="1"/>
        </xdr:cNvSpPr>
      </xdr:nvSpPr>
      <xdr:spPr bwMode="auto">
        <a:xfrm>
          <a:off x="2066925" y="66675"/>
          <a:ext cx="7772400" cy="5619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36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>
                <a:outerShdw dist="35921" dir="2700000" algn="ctr" rotWithShape="0">
                  <a:srgbClr val="868686"/>
                </a:outerShdw>
              </a:effectLst>
              <a:latin typeface="Brush Script MT"/>
            </a:rPr>
            <a:t>Championnat de Bretagne 2002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304800</xdr:colOff>
      <xdr:row>4</xdr:row>
      <xdr:rowOff>257175</xdr:rowOff>
    </xdr:to>
    <xdr:pic>
      <xdr:nvPicPr>
        <xdr:cNvPr id="6312" name="Picture 8" descr="Logo CB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495425" cy="1104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142327</xdr:colOff>
      <xdr:row>2</xdr:row>
      <xdr:rowOff>21897</xdr:rowOff>
    </xdr:from>
    <xdr:to>
      <xdr:col>2</xdr:col>
      <xdr:colOff>800099</xdr:colOff>
      <xdr:row>7</xdr:row>
      <xdr:rowOff>151415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327" y="517197"/>
          <a:ext cx="1619797" cy="11010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1250183</xdr:colOff>
      <xdr:row>2</xdr:row>
      <xdr:rowOff>12372</xdr:rowOff>
    </xdr:from>
    <xdr:to>
      <xdr:col>3</xdr:col>
      <xdr:colOff>1355943</xdr:colOff>
      <xdr:row>7</xdr:row>
      <xdr:rowOff>151415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12208" y="507672"/>
          <a:ext cx="1896460" cy="111059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1531554</xdr:colOff>
      <xdr:row>2</xdr:row>
      <xdr:rowOff>7117</xdr:rowOff>
    </xdr:from>
    <xdr:to>
      <xdr:col>5</xdr:col>
      <xdr:colOff>546209</xdr:colOff>
      <xdr:row>8</xdr:row>
      <xdr:rowOff>17190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4279" y="502417"/>
          <a:ext cx="2138855" cy="117212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142327</xdr:colOff>
      <xdr:row>2</xdr:row>
      <xdr:rowOff>21897</xdr:rowOff>
    </xdr:from>
    <xdr:to>
      <xdr:col>2</xdr:col>
      <xdr:colOff>676275</xdr:colOff>
      <xdr:row>7</xdr:row>
      <xdr:rowOff>151415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327" y="517197"/>
          <a:ext cx="1591223" cy="110106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897758</xdr:colOff>
      <xdr:row>2</xdr:row>
      <xdr:rowOff>21897</xdr:rowOff>
    </xdr:from>
    <xdr:to>
      <xdr:col>3</xdr:col>
      <xdr:colOff>1003518</xdr:colOff>
      <xdr:row>7</xdr:row>
      <xdr:rowOff>160940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55033" y="621972"/>
          <a:ext cx="2077435" cy="106296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1083879</xdr:colOff>
      <xdr:row>2</xdr:row>
      <xdr:rowOff>54742</xdr:rowOff>
    </xdr:from>
    <xdr:to>
      <xdr:col>5</xdr:col>
      <xdr:colOff>98534</xdr:colOff>
      <xdr:row>8</xdr:row>
      <xdr:rowOff>64815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12829" y="654817"/>
          <a:ext cx="1757855" cy="1114973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54741</xdr:colOff>
      <xdr:row>0</xdr:row>
      <xdr:rowOff>240862</xdr:rowOff>
    </xdr:from>
    <xdr:to>
      <xdr:col>2</xdr:col>
      <xdr:colOff>832507</xdr:colOff>
      <xdr:row>6</xdr:row>
      <xdr:rowOff>82878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741" y="240862"/>
          <a:ext cx="1828800" cy="106822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919655</xdr:colOff>
      <xdr:row>0</xdr:row>
      <xdr:rowOff>240862</xdr:rowOff>
    </xdr:from>
    <xdr:to>
      <xdr:col>3</xdr:col>
      <xdr:colOff>1025415</xdr:colOff>
      <xdr:row>6</xdr:row>
      <xdr:rowOff>92403</xdr:rowOff>
    </xdr:to>
    <xdr:pic>
      <xdr:nvPicPr>
        <xdr:cNvPr id="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70689" y="240862"/>
          <a:ext cx="2076450" cy="1077748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1138620</xdr:colOff>
      <xdr:row>0</xdr:row>
      <xdr:rowOff>218965</xdr:rowOff>
    </xdr:from>
    <xdr:to>
      <xdr:col>5</xdr:col>
      <xdr:colOff>153275</xdr:colOff>
      <xdr:row>6</xdr:row>
      <xdr:rowOff>127657</xdr:rowOff>
    </xdr:to>
    <xdr:pic>
      <xdr:nvPicPr>
        <xdr:cNvPr id="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60344" y="218965"/>
          <a:ext cx="1751724" cy="113489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170902</xdr:colOff>
      <xdr:row>0</xdr:row>
      <xdr:rowOff>250497</xdr:rowOff>
    </xdr:from>
    <xdr:to>
      <xdr:col>1</xdr:col>
      <xdr:colOff>1847850</xdr:colOff>
      <xdr:row>6</xdr:row>
      <xdr:rowOff>94265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902" y="250497"/>
          <a:ext cx="1943648" cy="11296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247650</xdr:colOff>
      <xdr:row>0</xdr:row>
      <xdr:rowOff>260022</xdr:rowOff>
    </xdr:from>
    <xdr:to>
      <xdr:col>4</xdr:col>
      <xdr:colOff>22443</xdr:colOff>
      <xdr:row>6</xdr:row>
      <xdr:rowOff>113315</xdr:rowOff>
    </xdr:to>
    <xdr:pic>
      <xdr:nvPicPr>
        <xdr:cNvPr id="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62200" y="260022"/>
          <a:ext cx="2184618" cy="1139168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379029</xdr:colOff>
      <xdr:row>0</xdr:row>
      <xdr:rowOff>245242</xdr:rowOff>
    </xdr:from>
    <xdr:to>
      <xdr:col>6</xdr:col>
      <xdr:colOff>523875</xdr:colOff>
      <xdr:row>6</xdr:row>
      <xdr:rowOff>160065</xdr:rowOff>
    </xdr:to>
    <xdr:pic>
      <xdr:nvPicPr>
        <xdr:cNvPr id="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903404" y="245242"/>
          <a:ext cx="1783146" cy="120069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0"/>
  <sheetViews>
    <sheetView topLeftCell="A14" zoomScaleNormal="100" workbookViewId="0">
      <selection activeCell="B28" sqref="B28"/>
    </sheetView>
  </sheetViews>
  <sheetFormatPr baseColWidth="10" defaultRowHeight="16.5" x14ac:dyDescent="0.25"/>
  <cols>
    <col min="1" max="1" width="7" style="36" customWidth="1"/>
    <col min="2" max="2" width="24.25" style="36" bestFit="1" customWidth="1"/>
    <col min="3" max="3" width="26.875" style="36" customWidth="1"/>
    <col min="4" max="4" width="14.75" style="37" hidden="1" customWidth="1"/>
    <col min="5" max="5" width="10.125" style="36" bestFit="1" customWidth="1"/>
    <col min="6" max="16384" width="11" style="38"/>
  </cols>
  <sheetData>
    <row r="1" spans="1:6" ht="12" customHeight="1" x14ac:dyDescent="0.25"/>
    <row r="2" spans="1:6" ht="20.25" customHeight="1" x14ac:dyDescent="0.25">
      <c r="C2" s="36" t="s">
        <v>10</v>
      </c>
    </row>
    <row r="3" spans="1:6" ht="9.75" customHeight="1" x14ac:dyDescent="0.25">
      <c r="A3" s="39"/>
      <c r="B3" s="39"/>
      <c r="C3" s="39"/>
      <c r="D3" s="40"/>
      <c r="E3" s="39"/>
    </row>
    <row r="4" spans="1:6" s="44" customFormat="1" ht="15.75" x14ac:dyDescent="0.25">
      <c r="A4" s="78"/>
      <c r="B4" s="78"/>
      <c r="C4" s="41" t="s">
        <v>24</v>
      </c>
      <c r="D4" s="42"/>
      <c r="E4" s="43"/>
    </row>
    <row r="5" spans="1:6" ht="12" customHeight="1" x14ac:dyDescent="0.25">
      <c r="A5" s="45"/>
      <c r="B5" s="46"/>
    </row>
    <row r="6" spans="1:6" s="24" customFormat="1" ht="15.75" x14ac:dyDescent="0.25">
      <c r="A6" s="47" t="s">
        <v>7</v>
      </c>
      <c r="B6" s="47" t="s">
        <v>15</v>
      </c>
      <c r="C6" s="47" t="s">
        <v>8</v>
      </c>
      <c r="D6" s="48" t="s">
        <v>9</v>
      </c>
      <c r="E6" s="47" t="s">
        <v>3</v>
      </c>
    </row>
    <row r="7" spans="1:6" s="24" customFormat="1" ht="6" customHeight="1" x14ac:dyDescent="0.25">
      <c r="A7" s="17"/>
      <c r="B7" s="17"/>
      <c r="C7" s="17"/>
      <c r="D7" s="20"/>
      <c r="E7" s="17"/>
    </row>
    <row r="8" spans="1:6" s="49" customFormat="1" ht="14.25" customHeight="1" x14ac:dyDescent="0.25">
      <c r="A8" s="18">
        <v>1</v>
      </c>
      <c r="B8" s="71" t="s">
        <v>72</v>
      </c>
      <c r="C8" s="71" t="s">
        <v>73</v>
      </c>
      <c r="D8" s="23"/>
      <c r="E8" s="41" t="s">
        <v>24</v>
      </c>
      <c r="F8" s="18"/>
    </row>
    <row r="9" spans="1:6" s="49" customFormat="1" ht="14.25" customHeight="1" x14ac:dyDescent="0.25">
      <c r="A9" s="18">
        <v>2</v>
      </c>
      <c r="B9" s="71" t="s">
        <v>74</v>
      </c>
      <c r="C9" s="71" t="s">
        <v>75</v>
      </c>
      <c r="D9" s="23"/>
      <c r="E9" s="41" t="s">
        <v>24</v>
      </c>
      <c r="F9" s="18"/>
    </row>
    <row r="10" spans="1:6" s="49" customFormat="1" ht="14.25" customHeight="1" x14ac:dyDescent="0.25">
      <c r="A10" s="18">
        <v>3</v>
      </c>
      <c r="B10" s="72" t="s">
        <v>76</v>
      </c>
      <c r="C10" s="72" t="s">
        <v>77</v>
      </c>
      <c r="D10" s="23"/>
      <c r="E10" s="41" t="s">
        <v>24</v>
      </c>
      <c r="F10" s="18"/>
    </row>
    <row r="11" spans="1:6" s="49" customFormat="1" ht="14.25" customHeight="1" x14ac:dyDescent="0.25">
      <c r="A11" s="18">
        <v>4</v>
      </c>
      <c r="B11" s="72" t="s">
        <v>78</v>
      </c>
      <c r="C11" s="72" t="s">
        <v>79</v>
      </c>
      <c r="D11" s="23"/>
      <c r="E11" s="41" t="s">
        <v>24</v>
      </c>
      <c r="F11" s="18"/>
    </row>
    <row r="12" spans="1:6" s="49" customFormat="1" ht="14.25" customHeight="1" x14ac:dyDescent="0.25">
      <c r="A12" s="18">
        <v>5</v>
      </c>
      <c r="B12" s="72" t="s">
        <v>80</v>
      </c>
      <c r="C12" s="72" t="s">
        <v>81</v>
      </c>
      <c r="D12" s="23"/>
      <c r="E12" s="41" t="s">
        <v>24</v>
      </c>
      <c r="F12" s="18"/>
    </row>
    <row r="13" spans="1:6" s="49" customFormat="1" ht="14.25" customHeight="1" x14ac:dyDescent="0.25">
      <c r="A13" s="18">
        <v>6</v>
      </c>
      <c r="B13" s="71" t="s">
        <v>82</v>
      </c>
      <c r="C13" s="71" t="s">
        <v>83</v>
      </c>
      <c r="D13" s="23"/>
      <c r="E13" s="41" t="s">
        <v>24</v>
      </c>
      <c r="F13" s="18"/>
    </row>
    <row r="14" spans="1:6" s="49" customFormat="1" ht="14.25" customHeight="1" x14ac:dyDescent="0.25">
      <c r="A14" s="18">
        <v>7</v>
      </c>
      <c r="B14" s="72" t="s">
        <v>84</v>
      </c>
      <c r="C14" s="72" t="s">
        <v>85</v>
      </c>
      <c r="D14" s="23"/>
      <c r="E14" s="41" t="s">
        <v>24</v>
      </c>
      <c r="F14" s="18"/>
    </row>
    <row r="15" spans="1:6" s="49" customFormat="1" ht="14.25" customHeight="1" x14ac:dyDescent="0.25">
      <c r="A15" s="18">
        <v>8</v>
      </c>
      <c r="B15" s="72" t="s">
        <v>86</v>
      </c>
      <c r="C15" s="72" t="s">
        <v>87</v>
      </c>
      <c r="D15" s="22"/>
      <c r="E15" s="41" t="s">
        <v>24</v>
      </c>
      <c r="F15" s="18"/>
    </row>
    <row r="16" spans="1:6" s="49" customFormat="1" ht="14.25" customHeight="1" x14ac:dyDescent="0.25">
      <c r="A16" s="18">
        <v>9</v>
      </c>
      <c r="B16" s="72" t="s">
        <v>88</v>
      </c>
      <c r="C16" s="72" t="s">
        <v>89</v>
      </c>
      <c r="D16" s="25"/>
      <c r="E16" s="41" t="s">
        <v>24</v>
      </c>
      <c r="F16" s="18"/>
    </row>
    <row r="17" spans="1:6" s="49" customFormat="1" ht="14.25" customHeight="1" x14ac:dyDescent="0.25">
      <c r="A17" s="18">
        <v>10</v>
      </c>
      <c r="B17" s="72" t="s">
        <v>90</v>
      </c>
      <c r="C17" s="72" t="s">
        <v>91</v>
      </c>
      <c r="D17" s="25"/>
      <c r="E17" s="41" t="s">
        <v>24</v>
      </c>
      <c r="F17" s="18"/>
    </row>
    <row r="18" spans="1:6" s="49" customFormat="1" ht="14.25" customHeight="1" x14ac:dyDescent="0.25">
      <c r="A18" s="18">
        <v>11</v>
      </c>
      <c r="B18" s="72" t="s">
        <v>92</v>
      </c>
      <c r="C18" s="72" t="s">
        <v>93</v>
      </c>
      <c r="D18" s="25"/>
      <c r="E18" s="41" t="s">
        <v>24</v>
      </c>
      <c r="F18" s="18"/>
    </row>
    <row r="19" spans="1:6" s="49" customFormat="1" ht="14.25" customHeight="1" x14ac:dyDescent="0.25">
      <c r="A19" s="18">
        <v>12</v>
      </c>
      <c r="B19" s="72" t="s">
        <v>94</v>
      </c>
      <c r="C19" s="72" t="s">
        <v>95</v>
      </c>
      <c r="D19" s="25"/>
      <c r="E19" s="41" t="s">
        <v>24</v>
      </c>
      <c r="F19" s="18"/>
    </row>
    <row r="20" spans="1:6" s="49" customFormat="1" ht="14.25" customHeight="1" x14ac:dyDescent="0.25">
      <c r="A20" s="18">
        <v>13</v>
      </c>
      <c r="B20" s="72" t="s">
        <v>96</v>
      </c>
      <c r="C20" s="72" t="s">
        <v>73</v>
      </c>
      <c r="D20" s="23"/>
      <c r="E20" s="41" t="s">
        <v>24</v>
      </c>
      <c r="F20" s="18"/>
    </row>
    <row r="21" spans="1:6" s="49" customFormat="1" ht="14.25" customHeight="1" x14ac:dyDescent="0.25">
      <c r="A21" s="18">
        <v>14</v>
      </c>
      <c r="B21" s="72" t="s">
        <v>97</v>
      </c>
      <c r="C21" s="72" t="s">
        <v>75</v>
      </c>
      <c r="D21" s="23"/>
      <c r="E21" s="41" t="s">
        <v>24</v>
      </c>
      <c r="F21" s="18"/>
    </row>
    <row r="22" spans="1:6" s="49" customFormat="1" ht="14.25" customHeight="1" x14ac:dyDescent="0.25">
      <c r="A22" s="18">
        <v>15</v>
      </c>
      <c r="B22" s="72" t="s">
        <v>98</v>
      </c>
      <c r="C22" s="72" t="s">
        <v>77</v>
      </c>
      <c r="D22" s="22"/>
      <c r="E22" s="41" t="s">
        <v>24</v>
      </c>
      <c r="F22" s="18"/>
    </row>
    <row r="23" spans="1:6" s="49" customFormat="1" ht="14.25" customHeight="1" x14ac:dyDescent="0.25">
      <c r="A23" s="18">
        <v>16</v>
      </c>
      <c r="B23" s="72" t="s">
        <v>99</v>
      </c>
      <c r="C23" s="72" t="s">
        <v>79</v>
      </c>
      <c r="D23" s="25"/>
      <c r="E23" s="41" t="s">
        <v>24</v>
      </c>
      <c r="F23" s="18"/>
    </row>
    <row r="24" spans="1:6" s="49" customFormat="1" ht="14.25" customHeight="1" x14ac:dyDescent="0.25">
      <c r="A24" s="18">
        <v>17</v>
      </c>
      <c r="B24" s="72" t="s">
        <v>100</v>
      </c>
      <c r="C24" s="72" t="s">
        <v>81</v>
      </c>
      <c r="D24" s="25"/>
      <c r="E24" s="41" t="s">
        <v>24</v>
      </c>
      <c r="F24" s="18"/>
    </row>
    <row r="25" spans="1:6" s="49" customFormat="1" ht="14.25" customHeight="1" x14ac:dyDescent="0.25">
      <c r="A25" s="18">
        <v>18</v>
      </c>
      <c r="B25" s="72" t="s">
        <v>101</v>
      </c>
      <c r="C25" s="72" t="s">
        <v>83</v>
      </c>
      <c r="D25" s="25"/>
      <c r="E25" s="41" t="s">
        <v>24</v>
      </c>
      <c r="F25" s="18"/>
    </row>
    <row r="26" spans="1:6" s="49" customFormat="1" ht="14.25" customHeight="1" x14ac:dyDescent="0.25">
      <c r="A26" s="18">
        <v>19</v>
      </c>
      <c r="B26" s="72" t="s">
        <v>102</v>
      </c>
      <c r="C26" s="72" t="s">
        <v>85</v>
      </c>
      <c r="D26" s="50"/>
      <c r="E26" s="41" t="s">
        <v>24</v>
      </c>
      <c r="F26" s="18"/>
    </row>
    <row r="27" spans="1:6" s="49" customFormat="1" ht="14.25" customHeight="1" x14ac:dyDescent="0.25">
      <c r="A27" s="18">
        <v>20</v>
      </c>
      <c r="B27" s="72" t="s">
        <v>103</v>
      </c>
      <c r="C27" s="72" t="s">
        <v>87</v>
      </c>
      <c r="D27" s="50"/>
      <c r="E27" s="41" t="s">
        <v>24</v>
      </c>
      <c r="F27" s="18"/>
    </row>
    <row r="28" spans="1:6" s="49" customFormat="1" ht="14.25" customHeight="1" x14ac:dyDescent="0.25">
      <c r="A28" s="18">
        <v>21</v>
      </c>
      <c r="B28" s="72" t="s">
        <v>104</v>
      </c>
      <c r="C28" s="72" t="s">
        <v>89</v>
      </c>
      <c r="D28" s="50"/>
      <c r="E28" s="41" t="s">
        <v>24</v>
      </c>
      <c r="F28" s="18"/>
    </row>
    <row r="29" spans="1:6" s="49" customFormat="1" ht="14.25" customHeight="1" x14ac:dyDescent="0.25">
      <c r="A29" s="18">
        <v>22</v>
      </c>
      <c r="B29" s="71" t="s">
        <v>105</v>
      </c>
      <c r="C29" s="71" t="s">
        <v>106</v>
      </c>
      <c r="D29" s="50"/>
      <c r="E29" s="41" t="s">
        <v>24</v>
      </c>
      <c r="F29" s="18"/>
    </row>
    <row r="30" spans="1:6" s="49" customFormat="1" ht="14.25" customHeight="1" x14ac:dyDescent="0.25">
      <c r="A30" s="18">
        <v>23</v>
      </c>
      <c r="B30" s="72" t="s">
        <v>107</v>
      </c>
      <c r="C30" s="72" t="s">
        <v>93</v>
      </c>
      <c r="D30" s="50"/>
      <c r="E30" s="41" t="s">
        <v>24</v>
      </c>
      <c r="F30" s="18"/>
    </row>
    <row r="31" spans="1:6" s="49" customFormat="1" ht="14.25" customHeight="1" x14ac:dyDescent="0.25">
      <c r="A31" s="18">
        <v>24</v>
      </c>
      <c r="B31" s="72" t="s">
        <v>108</v>
      </c>
      <c r="C31" s="72" t="s">
        <v>95</v>
      </c>
      <c r="D31" s="50"/>
      <c r="E31" s="41" t="s">
        <v>24</v>
      </c>
      <c r="F31" s="18"/>
    </row>
    <row r="32" spans="1:6" s="49" customFormat="1" ht="14.25" customHeight="1" x14ac:dyDescent="0.25">
      <c r="A32" s="18">
        <v>25</v>
      </c>
      <c r="B32" s="72" t="s">
        <v>109</v>
      </c>
      <c r="C32" s="72" t="s">
        <v>73</v>
      </c>
      <c r="D32" s="50"/>
      <c r="E32" s="41" t="s">
        <v>24</v>
      </c>
      <c r="F32" s="18"/>
    </row>
    <row r="33" spans="1:6" s="49" customFormat="1" ht="14.25" customHeight="1" x14ac:dyDescent="0.25">
      <c r="A33" s="18">
        <v>26</v>
      </c>
      <c r="B33" s="72" t="s">
        <v>110</v>
      </c>
      <c r="C33" s="72" t="s">
        <v>75</v>
      </c>
      <c r="D33" s="50"/>
      <c r="E33" s="41" t="s">
        <v>24</v>
      </c>
      <c r="F33" s="18"/>
    </row>
    <row r="34" spans="1:6" s="49" customFormat="1" ht="14.25" customHeight="1" x14ac:dyDescent="0.25">
      <c r="A34" s="18">
        <v>27</v>
      </c>
      <c r="B34" s="72" t="s">
        <v>111</v>
      </c>
      <c r="C34" s="72" t="s">
        <v>77</v>
      </c>
      <c r="D34" s="50"/>
      <c r="E34" s="41" t="s">
        <v>24</v>
      </c>
      <c r="F34" s="18"/>
    </row>
    <row r="35" spans="1:6" s="49" customFormat="1" ht="14.25" customHeight="1" x14ac:dyDescent="0.25">
      <c r="A35" s="18">
        <v>28</v>
      </c>
      <c r="B35" s="72" t="s">
        <v>112</v>
      </c>
      <c r="C35" s="72" t="s">
        <v>79</v>
      </c>
      <c r="D35" s="50"/>
      <c r="E35" s="41" t="s">
        <v>24</v>
      </c>
      <c r="F35" s="18"/>
    </row>
    <row r="36" spans="1:6" s="49" customFormat="1" ht="14.25" customHeight="1" x14ac:dyDescent="0.25">
      <c r="A36" s="18">
        <v>29</v>
      </c>
      <c r="B36" s="72" t="s">
        <v>113</v>
      </c>
      <c r="C36" s="72" t="s">
        <v>81</v>
      </c>
      <c r="D36" s="50"/>
      <c r="E36" s="41" t="s">
        <v>24</v>
      </c>
      <c r="F36" s="18"/>
    </row>
    <row r="37" spans="1:6" s="49" customFormat="1" ht="14.25" customHeight="1" x14ac:dyDescent="0.25">
      <c r="A37" s="18">
        <v>30</v>
      </c>
      <c r="B37" s="72" t="s">
        <v>114</v>
      </c>
      <c r="C37" s="72" t="s">
        <v>83</v>
      </c>
      <c r="D37" s="50"/>
      <c r="E37" s="41" t="s">
        <v>24</v>
      </c>
      <c r="F37" s="18"/>
    </row>
    <row r="38" spans="1:6" s="49" customFormat="1" ht="14.25" customHeight="1" x14ac:dyDescent="0.25">
      <c r="A38" s="18">
        <v>31</v>
      </c>
      <c r="B38" s="72" t="s">
        <v>115</v>
      </c>
      <c r="C38" s="72" t="s">
        <v>87</v>
      </c>
      <c r="D38" s="50"/>
      <c r="E38" s="41" t="s">
        <v>24</v>
      </c>
      <c r="F38" s="18"/>
    </row>
    <row r="39" spans="1:6" s="49" customFormat="1" ht="14.25" customHeight="1" x14ac:dyDescent="0.25">
      <c r="A39" s="18">
        <v>32</v>
      </c>
      <c r="B39" s="50" t="s">
        <v>116</v>
      </c>
      <c r="C39" s="50" t="s">
        <v>89</v>
      </c>
      <c r="D39" s="50"/>
      <c r="E39" s="41" t="s">
        <v>24</v>
      </c>
      <c r="F39" s="18"/>
    </row>
    <row r="40" spans="1:6" s="49" customFormat="1" ht="14.25" customHeight="1" x14ac:dyDescent="0.25">
      <c r="A40" s="18">
        <v>33</v>
      </c>
      <c r="B40" s="50" t="s">
        <v>117</v>
      </c>
      <c r="C40" s="50" t="s">
        <v>106</v>
      </c>
      <c r="D40" s="50"/>
      <c r="E40" s="41" t="s">
        <v>24</v>
      </c>
      <c r="F40" s="18"/>
    </row>
    <row r="41" spans="1:6" s="49" customFormat="1" ht="14.25" customHeight="1" x14ac:dyDescent="0.25">
      <c r="A41" s="18">
        <v>34</v>
      </c>
      <c r="B41" s="50" t="s">
        <v>118</v>
      </c>
      <c r="C41" s="50" t="s">
        <v>93</v>
      </c>
      <c r="D41" s="50"/>
      <c r="E41" s="41" t="s">
        <v>24</v>
      </c>
      <c r="F41" s="18"/>
    </row>
    <row r="42" spans="1:6" s="49" customFormat="1" ht="14.25" customHeight="1" x14ac:dyDescent="0.25">
      <c r="A42" s="18">
        <v>35</v>
      </c>
      <c r="B42" s="50" t="s">
        <v>119</v>
      </c>
      <c r="C42" s="50" t="s">
        <v>73</v>
      </c>
      <c r="D42" s="50"/>
      <c r="E42" s="41" t="s">
        <v>24</v>
      </c>
      <c r="F42" s="18"/>
    </row>
    <row r="43" spans="1:6" s="49" customFormat="1" ht="14.25" customHeight="1" x14ac:dyDescent="0.25">
      <c r="A43" s="18">
        <v>36</v>
      </c>
      <c r="B43" s="50" t="s">
        <v>120</v>
      </c>
      <c r="C43" s="50" t="s">
        <v>75</v>
      </c>
      <c r="D43" s="50"/>
      <c r="E43" s="41" t="s">
        <v>24</v>
      </c>
      <c r="F43" s="18"/>
    </row>
    <row r="44" spans="1:6" s="49" customFormat="1" ht="14.25" customHeight="1" x14ac:dyDescent="0.25">
      <c r="A44" s="18">
        <v>37</v>
      </c>
      <c r="B44" s="50" t="s">
        <v>121</v>
      </c>
      <c r="C44" s="50" t="s">
        <v>77</v>
      </c>
      <c r="D44" s="50"/>
      <c r="E44" s="41" t="s">
        <v>24</v>
      </c>
      <c r="F44" s="18"/>
    </row>
    <row r="45" spans="1:6" s="49" customFormat="1" ht="14.25" customHeight="1" x14ac:dyDescent="0.25">
      <c r="A45" s="18">
        <v>38</v>
      </c>
      <c r="B45" s="50" t="s">
        <v>122</v>
      </c>
      <c r="C45" s="50" t="s">
        <v>79</v>
      </c>
      <c r="D45" s="50"/>
      <c r="E45" s="41" t="s">
        <v>24</v>
      </c>
      <c r="F45" s="18"/>
    </row>
    <row r="46" spans="1:6" s="49" customFormat="1" ht="14.25" customHeight="1" x14ac:dyDescent="0.25">
      <c r="A46" s="18">
        <v>39</v>
      </c>
      <c r="B46" s="50" t="s">
        <v>123</v>
      </c>
      <c r="C46" s="50" t="s">
        <v>81</v>
      </c>
      <c r="D46" s="50"/>
      <c r="E46" s="41" t="s">
        <v>24</v>
      </c>
      <c r="F46" s="18"/>
    </row>
    <row r="47" spans="1:6" s="49" customFormat="1" ht="14.25" customHeight="1" x14ac:dyDescent="0.25">
      <c r="A47" s="18">
        <v>40</v>
      </c>
      <c r="B47" s="50" t="s">
        <v>124</v>
      </c>
      <c r="C47" s="50" t="s">
        <v>87</v>
      </c>
      <c r="D47" s="50"/>
      <c r="E47" s="41" t="s">
        <v>24</v>
      </c>
      <c r="F47" s="18"/>
    </row>
    <row r="48" spans="1:6" s="49" customFormat="1" ht="14.25" customHeight="1" x14ac:dyDescent="0.25">
      <c r="A48" s="18">
        <v>41</v>
      </c>
      <c r="B48" s="50" t="s">
        <v>125</v>
      </c>
      <c r="C48" s="50" t="s">
        <v>106</v>
      </c>
      <c r="D48" s="50"/>
      <c r="E48" s="41" t="s">
        <v>24</v>
      </c>
      <c r="F48" s="18"/>
    </row>
    <row r="49" spans="1:6" s="49" customFormat="1" ht="14.25" customHeight="1" x14ac:dyDescent="0.25">
      <c r="A49" s="18">
        <v>42</v>
      </c>
      <c r="B49" s="50" t="s">
        <v>126</v>
      </c>
      <c r="C49" s="50" t="s">
        <v>93</v>
      </c>
      <c r="D49" s="50"/>
      <c r="E49" s="41" t="s">
        <v>24</v>
      </c>
      <c r="F49" s="18"/>
    </row>
    <row r="50" spans="1:6" s="49" customFormat="1" ht="14.25" customHeight="1" x14ac:dyDescent="0.25">
      <c r="A50" s="18">
        <v>43</v>
      </c>
      <c r="B50" s="50" t="s">
        <v>127</v>
      </c>
      <c r="C50" s="50" t="s">
        <v>73</v>
      </c>
      <c r="D50" s="50"/>
      <c r="E50" s="41" t="s">
        <v>24</v>
      </c>
      <c r="F50" s="18"/>
    </row>
    <row r="51" spans="1:6" s="49" customFormat="1" ht="14.25" customHeight="1" x14ac:dyDescent="0.25">
      <c r="A51" s="18">
        <v>44</v>
      </c>
      <c r="B51" s="50" t="s">
        <v>128</v>
      </c>
      <c r="C51" s="50" t="s">
        <v>75</v>
      </c>
      <c r="D51" s="50"/>
      <c r="E51" s="41" t="s">
        <v>24</v>
      </c>
      <c r="F51" s="18"/>
    </row>
    <row r="52" spans="1:6" s="49" customFormat="1" ht="14.25" customHeight="1" x14ac:dyDescent="0.25">
      <c r="A52" s="18">
        <v>45</v>
      </c>
      <c r="B52" s="50" t="s">
        <v>129</v>
      </c>
      <c r="C52" s="50" t="s">
        <v>77</v>
      </c>
      <c r="D52" s="50"/>
      <c r="E52" s="41" t="s">
        <v>24</v>
      </c>
      <c r="F52" s="18"/>
    </row>
    <row r="53" spans="1:6" s="49" customFormat="1" ht="14.25" customHeight="1" x14ac:dyDescent="0.25">
      <c r="A53" s="18">
        <v>46</v>
      </c>
      <c r="B53" s="50" t="s">
        <v>130</v>
      </c>
      <c r="C53" s="50" t="s">
        <v>79</v>
      </c>
      <c r="D53" s="50"/>
      <c r="E53" s="41" t="s">
        <v>24</v>
      </c>
      <c r="F53" s="18"/>
    </row>
    <row r="54" spans="1:6" s="49" customFormat="1" ht="14.25" customHeight="1" x14ac:dyDescent="0.25">
      <c r="A54" s="18">
        <v>47</v>
      </c>
      <c r="B54" s="50" t="s">
        <v>131</v>
      </c>
      <c r="C54" s="50" t="s">
        <v>81</v>
      </c>
      <c r="D54" s="50"/>
      <c r="E54" s="41" t="s">
        <v>24</v>
      </c>
      <c r="F54" s="18"/>
    </row>
    <row r="55" spans="1:6" s="49" customFormat="1" ht="14.25" customHeight="1" x14ac:dyDescent="0.25">
      <c r="A55" s="18">
        <v>48</v>
      </c>
      <c r="B55" s="50" t="s">
        <v>132</v>
      </c>
      <c r="C55" s="50" t="s">
        <v>106</v>
      </c>
      <c r="D55" s="50"/>
      <c r="E55" s="41" t="s">
        <v>24</v>
      </c>
      <c r="F55" s="18"/>
    </row>
    <row r="56" spans="1:6" s="49" customFormat="1" ht="14.25" customHeight="1" x14ac:dyDescent="0.25">
      <c r="A56" s="18">
        <v>49</v>
      </c>
      <c r="B56" s="50" t="s">
        <v>133</v>
      </c>
      <c r="C56" s="50" t="s">
        <v>75</v>
      </c>
      <c r="D56" s="50"/>
      <c r="E56" s="41" t="s">
        <v>24</v>
      </c>
      <c r="F56" s="18"/>
    </row>
    <row r="57" spans="1:6" s="49" customFormat="1" ht="14.25" customHeight="1" x14ac:dyDescent="0.25">
      <c r="A57" s="18">
        <v>50</v>
      </c>
      <c r="B57" s="50" t="s">
        <v>134</v>
      </c>
      <c r="C57" s="50" t="s">
        <v>77</v>
      </c>
      <c r="D57" s="50"/>
      <c r="E57" s="41" t="s">
        <v>24</v>
      </c>
      <c r="F57" s="18"/>
    </row>
    <row r="58" spans="1:6" s="49" customFormat="1" ht="14.25" customHeight="1" x14ac:dyDescent="0.25">
      <c r="A58" s="18">
        <v>51</v>
      </c>
      <c r="B58" s="50" t="s">
        <v>135</v>
      </c>
      <c r="C58" s="50" t="s">
        <v>79</v>
      </c>
      <c r="D58" s="50"/>
      <c r="E58" s="41" t="s">
        <v>24</v>
      </c>
      <c r="F58" s="18"/>
    </row>
    <row r="59" spans="1:6" s="49" customFormat="1" ht="14.25" customHeight="1" x14ac:dyDescent="0.25">
      <c r="A59" s="18">
        <v>52</v>
      </c>
      <c r="B59" s="50" t="s">
        <v>136</v>
      </c>
      <c r="C59" s="50" t="s">
        <v>81</v>
      </c>
      <c r="D59" s="50"/>
      <c r="E59" s="41" t="s">
        <v>24</v>
      </c>
      <c r="F59" s="18"/>
    </row>
    <row r="60" spans="1:6" s="49" customFormat="1" ht="14.25" customHeight="1" x14ac:dyDescent="0.25">
      <c r="A60" s="18">
        <v>53</v>
      </c>
      <c r="B60" s="50" t="s">
        <v>137</v>
      </c>
      <c r="C60" s="50" t="s">
        <v>106</v>
      </c>
      <c r="D60" s="50"/>
      <c r="E60" s="41" t="s">
        <v>24</v>
      </c>
      <c r="F60" s="18"/>
    </row>
    <row r="61" spans="1:6" s="49" customFormat="1" ht="14.25" customHeight="1" x14ac:dyDescent="0.25">
      <c r="A61" s="18">
        <v>54</v>
      </c>
      <c r="B61" s="50" t="s">
        <v>138</v>
      </c>
      <c r="C61" s="50" t="s">
        <v>75</v>
      </c>
      <c r="D61" s="50"/>
      <c r="E61" s="41" t="s">
        <v>24</v>
      </c>
      <c r="F61" s="18"/>
    </row>
    <row r="62" spans="1:6" s="49" customFormat="1" ht="14.25" customHeight="1" x14ac:dyDescent="0.25">
      <c r="A62" s="18">
        <v>55</v>
      </c>
      <c r="B62" s="50" t="s">
        <v>139</v>
      </c>
      <c r="C62" s="50" t="s">
        <v>77</v>
      </c>
      <c r="D62" s="50"/>
      <c r="E62" s="41" t="s">
        <v>24</v>
      </c>
      <c r="F62" s="18"/>
    </row>
    <row r="63" spans="1:6" s="49" customFormat="1" ht="14.25" customHeight="1" x14ac:dyDescent="0.25">
      <c r="A63" s="18">
        <v>56</v>
      </c>
      <c r="B63" s="50" t="s">
        <v>140</v>
      </c>
      <c r="C63" s="50" t="s">
        <v>81</v>
      </c>
      <c r="D63" s="50"/>
      <c r="E63" s="41" t="s">
        <v>24</v>
      </c>
      <c r="F63" s="18"/>
    </row>
    <row r="64" spans="1:6" s="49" customFormat="1" ht="14.25" customHeight="1" x14ac:dyDescent="0.25">
      <c r="A64" s="18">
        <v>57</v>
      </c>
      <c r="B64" s="50" t="s">
        <v>141</v>
      </c>
      <c r="C64" s="50" t="s">
        <v>106</v>
      </c>
      <c r="D64" s="50"/>
      <c r="E64" s="41" t="s">
        <v>24</v>
      </c>
      <c r="F64" s="18"/>
    </row>
    <row r="65" spans="1:6" s="49" customFormat="1" ht="14.25" customHeight="1" x14ac:dyDescent="0.25">
      <c r="A65" s="18">
        <v>58</v>
      </c>
      <c r="B65" s="50" t="s">
        <v>142</v>
      </c>
      <c r="C65" s="50" t="s">
        <v>75</v>
      </c>
      <c r="D65" s="50"/>
      <c r="E65" s="41" t="s">
        <v>24</v>
      </c>
      <c r="F65" s="18"/>
    </row>
    <row r="66" spans="1:6" s="49" customFormat="1" ht="14.25" customHeight="1" x14ac:dyDescent="0.25">
      <c r="A66" s="18">
        <v>59</v>
      </c>
      <c r="B66" s="50" t="s">
        <v>40</v>
      </c>
      <c r="C66" s="50" t="s">
        <v>77</v>
      </c>
      <c r="D66" s="50"/>
      <c r="E66" s="41" t="s">
        <v>24</v>
      </c>
      <c r="F66" s="18"/>
    </row>
    <row r="67" spans="1:6" s="49" customFormat="1" ht="14.25" customHeight="1" x14ac:dyDescent="0.25">
      <c r="A67" s="18">
        <v>60</v>
      </c>
      <c r="B67" s="50" t="s">
        <v>143</v>
      </c>
      <c r="C67" s="50" t="s">
        <v>106</v>
      </c>
      <c r="D67" s="50"/>
      <c r="E67" s="41" t="s">
        <v>24</v>
      </c>
      <c r="F67" s="18"/>
    </row>
    <row r="68" spans="1:6" s="49" customFormat="1" ht="14.25" customHeight="1" x14ac:dyDescent="0.25">
      <c r="A68" s="18">
        <v>61</v>
      </c>
      <c r="B68" s="50" t="s">
        <v>144</v>
      </c>
      <c r="C68" s="50" t="s">
        <v>75</v>
      </c>
      <c r="D68" s="50"/>
      <c r="E68" s="41" t="s">
        <v>24</v>
      </c>
      <c r="F68" s="18"/>
    </row>
    <row r="69" spans="1:6" s="49" customFormat="1" ht="14.25" customHeight="1" x14ac:dyDescent="0.25">
      <c r="A69" s="18">
        <v>62</v>
      </c>
      <c r="B69" s="50" t="s">
        <v>145</v>
      </c>
      <c r="C69" s="50" t="s">
        <v>77</v>
      </c>
      <c r="D69" s="50"/>
      <c r="E69" s="41" t="s">
        <v>24</v>
      </c>
      <c r="F69" s="18"/>
    </row>
    <row r="70" spans="1:6" s="49" customFormat="1" ht="14.25" customHeight="1" x14ac:dyDescent="0.25">
      <c r="A70" s="18">
        <v>63</v>
      </c>
      <c r="B70" s="50" t="s">
        <v>146</v>
      </c>
      <c r="C70" s="50" t="s">
        <v>106</v>
      </c>
      <c r="D70" s="50"/>
      <c r="E70" s="41" t="s">
        <v>24</v>
      </c>
      <c r="F70" s="18"/>
    </row>
    <row r="71" spans="1:6" s="49" customFormat="1" ht="14.25" customHeight="1" x14ac:dyDescent="0.25">
      <c r="A71" s="18">
        <v>64</v>
      </c>
      <c r="B71" s="50" t="s">
        <v>147</v>
      </c>
      <c r="C71" s="50" t="s">
        <v>75</v>
      </c>
      <c r="D71" s="50"/>
      <c r="E71" s="41" t="s">
        <v>24</v>
      </c>
      <c r="F71" s="18"/>
    </row>
    <row r="72" spans="1:6" s="49" customFormat="1" ht="14.25" customHeight="1" x14ac:dyDescent="0.25">
      <c r="A72" s="18">
        <v>65</v>
      </c>
      <c r="B72" s="50" t="s">
        <v>148</v>
      </c>
      <c r="C72" s="50" t="s">
        <v>77</v>
      </c>
      <c r="D72" s="50"/>
      <c r="E72" s="41" t="s">
        <v>24</v>
      </c>
      <c r="F72" s="18"/>
    </row>
    <row r="73" spans="1:6" s="49" customFormat="1" ht="14.25" customHeight="1" x14ac:dyDescent="0.25">
      <c r="A73" s="18">
        <v>66</v>
      </c>
      <c r="B73" s="50" t="s">
        <v>149</v>
      </c>
      <c r="C73" s="50" t="s">
        <v>106</v>
      </c>
      <c r="D73" s="50"/>
      <c r="E73" s="41" t="s">
        <v>24</v>
      </c>
      <c r="F73" s="18"/>
    </row>
    <row r="74" spans="1:6" s="49" customFormat="1" ht="14.25" customHeight="1" x14ac:dyDescent="0.25">
      <c r="A74" s="18">
        <v>67</v>
      </c>
      <c r="B74" s="50" t="s">
        <v>150</v>
      </c>
      <c r="C74" s="50" t="s">
        <v>75</v>
      </c>
      <c r="D74" s="50"/>
      <c r="E74" s="41" t="s">
        <v>24</v>
      </c>
      <c r="F74" s="18"/>
    </row>
    <row r="75" spans="1:6" s="49" customFormat="1" ht="14.25" customHeight="1" x14ac:dyDescent="0.25">
      <c r="A75" s="18">
        <v>68</v>
      </c>
      <c r="B75" s="50" t="s">
        <v>151</v>
      </c>
      <c r="C75" s="50" t="s">
        <v>77</v>
      </c>
      <c r="D75" s="50"/>
      <c r="E75" s="41" t="s">
        <v>24</v>
      </c>
      <c r="F75" s="18"/>
    </row>
    <row r="76" spans="1:6" s="49" customFormat="1" ht="14.25" customHeight="1" x14ac:dyDescent="0.25">
      <c r="A76" s="18">
        <v>69</v>
      </c>
      <c r="B76" s="50" t="s">
        <v>152</v>
      </c>
      <c r="C76" s="50" t="s">
        <v>106</v>
      </c>
      <c r="D76" s="50"/>
      <c r="E76" s="41" t="s">
        <v>24</v>
      </c>
      <c r="F76" s="18"/>
    </row>
    <row r="77" spans="1:6" s="49" customFormat="1" ht="14.25" customHeight="1" x14ac:dyDescent="0.25">
      <c r="A77" s="18">
        <v>70</v>
      </c>
      <c r="B77" s="50" t="s">
        <v>153</v>
      </c>
      <c r="C77" s="50" t="s">
        <v>75</v>
      </c>
      <c r="D77" s="50"/>
      <c r="E77" s="41" t="s">
        <v>24</v>
      </c>
      <c r="F77" s="18"/>
    </row>
    <row r="78" spans="1:6" s="49" customFormat="1" ht="14.25" customHeight="1" x14ac:dyDescent="0.25">
      <c r="A78" s="18">
        <v>71</v>
      </c>
      <c r="B78" s="50" t="s">
        <v>154</v>
      </c>
      <c r="C78" s="50" t="s">
        <v>77</v>
      </c>
      <c r="D78" s="50"/>
      <c r="E78" s="41" t="s">
        <v>24</v>
      </c>
      <c r="F78" s="18"/>
    </row>
    <row r="79" spans="1:6" s="49" customFormat="1" ht="14.25" customHeight="1" x14ac:dyDescent="0.25">
      <c r="A79" s="18">
        <v>72</v>
      </c>
      <c r="B79" s="50" t="s">
        <v>155</v>
      </c>
      <c r="C79" s="50" t="s">
        <v>75</v>
      </c>
      <c r="D79" s="50"/>
      <c r="E79" s="41" t="s">
        <v>24</v>
      </c>
      <c r="F79" s="18"/>
    </row>
    <row r="80" spans="1:6" s="49" customFormat="1" ht="14.25" customHeight="1" x14ac:dyDescent="0.25">
      <c r="A80" s="18">
        <v>73</v>
      </c>
      <c r="B80" s="50" t="s">
        <v>156</v>
      </c>
      <c r="C80" s="50" t="s">
        <v>77</v>
      </c>
      <c r="D80" s="50"/>
      <c r="E80" s="41" t="s">
        <v>24</v>
      </c>
      <c r="F80" s="18"/>
    </row>
    <row r="81" spans="1:6" s="49" customFormat="1" ht="14.25" customHeight="1" x14ac:dyDescent="0.25">
      <c r="A81" s="18">
        <v>74</v>
      </c>
      <c r="B81" s="50" t="s">
        <v>157</v>
      </c>
      <c r="C81" s="50" t="s">
        <v>77</v>
      </c>
      <c r="D81" s="50"/>
      <c r="E81" s="41" t="s">
        <v>24</v>
      </c>
      <c r="F81" s="18"/>
    </row>
    <row r="82" spans="1:6" s="49" customFormat="1" ht="14.25" customHeight="1" x14ac:dyDescent="0.25">
      <c r="A82" s="18">
        <v>75</v>
      </c>
      <c r="B82" s="50" t="s">
        <v>158</v>
      </c>
      <c r="C82" s="50" t="s">
        <v>77</v>
      </c>
      <c r="D82" s="50"/>
      <c r="E82" s="41" t="s">
        <v>24</v>
      </c>
      <c r="F82" s="18"/>
    </row>
    <row r="83" spans="1:6" s="49" customFormat="1" ht="14.25" customHeight="1" x14ac:dyDescent="0.25">
      <c r="A83" s="18"/>
      <c r="B83" s="50"/>
      <c r="C83" s="50"/>
      <c r="D83" s="50"/>
      <c r="E83" s="51"/>
      <c r="F83" s="18"/>
    </row>
    <row r="84" spans="1:6" s="49" customFormat="1" ht="14.25" customHeight="1" x14ac:dyDescent="0.25">
      <c r="A84" s="18"/>
      <c r="B84" s="50"/>
      <c r="C84" s="50"/>
      <c r="D84" s="50"/>
      <c r="E84" s="51"/>
      <c r="F84" s="18"/>
    </row>
    <row r="85" spans="1:6" s="49" customFormat="1" ht="14.25" customHeight="1" x14ac:dyDescent="0.25">
      <c r="A85" s="18"/>
      <c r="B85" s="50"/>
      <c r="C85" s="50"/>
      <c r="D85" s="50"/>
      <c r="E85" s="51"/>
      <c r="F85" s="18"/>
    </row>
    <row r="86" spans="1:6" s="49" customFormat="1" ht="14.25" customHeight="1" x14ac:dyDescent="0.25">
      <c r="A86" s="18"/>
      <c r="B86" s="50"/>
      <c r="C86" s="50"/>
      <c r="D86" s="50"/>
      <c r="E86" s="50"/>
      <c r="F86" s="18"/>
    </row>
    <row r="87" spans="1:6" s="49" customFormat="1" ht="14.25" customHeight="1" x14ac:dyDescent="0.25">
      <c r="A87" s="18"/>
      <c r="B87" s="50"/>
      <c r="C87" s="50"/>
      <c r="D87" s="50"/>
      <c r="E87" s="51"/>
      <c r="F87" s="18"/>
    </row>
    <row r="88" spans="1:6" s="49" customFormat="1" ht="14.25" customHeight="1" x14ac:dyDescent="0.25">
      <c r="A88" s="18"/>
      <c r="B88" s="50"/>
      <c r="C88" s="50"/>
      <c r="D88" s="50"/>
      <c r="E88" s="51"/>
      <c r="F88" s="18"/>
    </row>
    <row r="89" spans="1:6" s="49" customFormat="1" ht="14.25" customHeight="1" x14ac:dyDescent="0.25">
      <c r="A89" s="18"/>
      <c r="B89" s="50"/>
      <c r="C89" s="50"/>
      <c r="D89" s="50"/>
      <c r="E89" s="51"/>
      <c r="F89" s="18"/>
    </row>
    <row r="90" spans="1:6" s="49" customFormat="1" ht="14.25" customHeight="1" x14ac:dyDescent="0.25">
      <c r="A90" s="18"/>
      <c r="B90" s="50"/>
      <c r="C90" s="50"/>
      <c r="D90" s="50"/>
      <c r="E90" s="50"/>
      <c r="F90" s="18"/>
    </row>
    <row r="91" spans="1:6" s="49" customFormat="1" ht="14.25" customHeight="1" x14ac:dyDescent="0.25">
      <c r="A91" s="18"/>
      <c r="B91" s="50"/>
      <c r="C91" s="50"/>
      <c r="D91" s="50"/>
      <c r="E91" s="50"/>
      <c r="F91" s="18"/>
    </row>
    <row r="92" spans="1:6" s="49" customFormat="1" ht="14.25" customHeight="1" x14ac:dyDescent="0.25">
      <c r="A92" s="18"/>
      <c r="B92" s="51"/>
      <c r="C92" s="51"/>
      <c r="D92" s="52"/>
      <c r="E92" s="18"/>
      <c r="F92" s="18"/>
    </row>
    <row r="93" spans="1:6" s="49" customFormat="1" ht="14.25" customHeight="1" x14ac:dyDescent="0.25">
      <c r="A93" s="18"/>
      <c r="B93" s="51"/>
      <c r="C93" s="51"/>
      <c r="D93" s="52"/>
      <c r="E93" s="18"/>
      <c r="F93" s="18"/>
    </row>
    <row r="94" spans="1:6" s="49" customFormat="1" ht="14.25" customHeight="1" x14ac:dyDescent="0.25">
      <c r="A94" s="18"/>
      <c r="B94" s="51"/>
      <c r="C94" s="51"/>
      <c r="D94" s="52"/>
      <c r="E94" s="18"/>
      <c r="F94" s="18"/>
    </row>
    <row r="95" spans="1:6" s="49" customFormat="1" ht="14.25" customHeight="1" x14ac:dyDescent="0.25">
      <c r="A95" s="18"/>
      <c r="B95" s="51"/>
      <c r="C95" s="51"/>
      <c r="D95" s="52"/>
      <c r="E95" s="18"/>
      <c r="F95" s="18"/>
    </row>
    <row r="96" spans="1:6" s="49" customFormat="1" ht="14.25" customHeight="1" x14ac:dyDescent="0.25">
      <c r="A96" s="18"/>
      <c r="B96" s="51"/>
      <c r="C96" s="51"/>
      <c r="D96" s="52"/>
      <c r="E96" s="18"/>
      <c r="F96" s="18"/>
    </row>
    <row r="97" spans="1:6" s="49" customFormat="1" ht="14.25" customHeight="1" x14ac:dyDescent="0.25">
      <c r="A97" s="18"/>
      <c r="B97" s="51"/>
      <c r="C97" s="51"/>
      <c r="D97" s="52"/>
      <c r="E97" s="18"/>
      <c r="F97" s="18"/>
    </row>
    <row r="98" spans="1:6" s="49" customFormat="1" ht="14.25" customHeight="1" x14ac:dyDescent="0.25">
      <c r="A98" s="18"/>
      <c r="B98" s="51"/>
      <c r="C98" s="51"/>
      <c r="D98" s="52"/>
      <c r="E98" s="18"/>
      <c r="F98" s="18"/>
    </row>
    <row r="99" spans="1:6" s="49" customFormat="1" ht="14.25" customHeight="1" x14ac:dyDescent="0.25">
      <c r="A99" s="18"/>
      <c r="B99" s="51"/>
      <c r="C99" s="51"/>
      <c r="D99" s="52"/>
      <c r="E99" s="18"/>
      <c r="F99" s="18"/>
    </row>
    <row r="100" spans="1:6" s="49" customFormat="1" ht="14.25" customHeight="1" x14ac:dyDescent="0.25">
      <c r="A100" s="18"/>
      <c r="B100" s="51"/>
      <c r="C100" s="51"/>
      <c r="D100" s="52"/>
      <c r="E100" s="18"/>
      <c r="F100" s="18"/>
    </row>
    <row r="101" spans="1:6" s="49" customFormat="1" ht="14.25" customHeight="1" x14ac:dyDescent="0.25">
      <c r="A101" s="18"/>
      <c r="B101" s="51"/>
      <c r="C101" s="51"/>
      <c r="D101" s="52"/>
      <c r="E101" s="18"/>
      <c r="F101" s="18"/>
    </row>
    <row r="102" spans="1:6" s="49" customFormat="1" ht="14.25" customHeight="1" x14ac:dyDescent="0.25">
      <c r="A102" s="18"/>
      <c r="B102" s="51"/>
      <c r="C102" s="51"/>
      <c r="D102" s="52"/>
      <c r="E102" s="18"/>
      <c r="F102" s="18"/>
    </row>
    <row r="103" spans="1:6" s="49" customFormat="1" ht="14.25" customHeight="1" x14ac:dyDescent="0.25">
      <c r="A103" s="18"/>
      <c r="B103" s="51"/>
      <c r="C103" s="51"/>
      <c r="D103" s="52"/>
      <c r="E103" s="18"/>
      <c r="F103" s="18"/>
    </row>
    <row r="104" spans="1:6" s="49" customFormat="1" ht="14.25" customHeight="1" x14ac:dyDescent="0.25">
      <c r="A104" s="18"/>
      <c r="B104" s="51"/>
      <c r="C104" s="51"/>
      <c r="D104" s="52"/>
      <c r="E104" s="18"/>
      <c r="F104" s="18"/>
    </row>
    <row r="105" spans="1:6" s="49" customFormat="1" ht="14.25" customHeight="1" x14ac:dyDescent="0.25">
      <c r="A105" s="18"/>
      <c r="B105" s="51"/>
      <c r="C105" s="51"/>
      <c r="D105" s="52"/>
      <c r="E105" s="18"/>
      <c r="F105" s="18"/>
    </row>
    <row r="106" spans="1:6" s="49" customFormat="1" ht="14.25" customHeight="1" x14ac:dyDescent="0.25">
      <c r="A106" s="18"/>
      <c r="B106" s="51"/>
      <c r="C106" s="51"/>
      <c r="D106" s="52"/>
      <c r="E106" s="18"/>
      <c r="F106" s="18"/>
    </row>
    <row r="107" spans="1:6" s="49" customFormat="1" ht="14.25" customHeight="1" x14ac:dyDescent="0.25">
      <c r="A107" s="18"/>
      <c r="B107" s="51"/>
      <c r="C107" s="51"/>
      <c r="D107" s="52"/>
      <c r="E107" s="18"/>
      <c r="F107" s="18"/>
    </row>
    <row r="108" spans="1:6" s="49" customFormat="1" ht="14.25" customHeight="1" x14ac:dyDescent="0.25">
      <c r="A108" s="18"/>
      <c r="B108" s="51"/>
      <c r="C108" s="51"/>
      <c r="D108" s="52"/>
      <c r="E108" s="18"/>
      <c r="F108" s="18"/>
    </row>
    <row r="109" spans="1:6" s="49" customFormat="1" ht="14.25" customHeight="1" x14ac:dyDescent="0.25">
      <c r="A109" s="18"/>
      <c r="B109" s="51"/>
      <c r="C109" s="51"/>
      <c r="D109" s="52"/>
      <c r="E109" s="18"/>
      <c r="F109" s="18"/>
    </row>
    <row r="110" spans="1:6" s="49" customFormat="1" ht="14.25" customHeight="1" x14ac:dyDescent="0.25">
      <c r="A110" s="18"/>
      <c r="B110" s="51"/>
      <c r="C110" s="51"/>
      <c r="D110" s="52"/>
      <c r="E110" s="18"/>
      <c r="F110" s="18"/>
    </row>
    <row r="111" spans="1:6" s="49" customFormat="1" ht="14.25" customHeight="1" x14ac:dyDescent="0.25">
      <c r="A111" s="18"/>
      <c r="B111" s="50"/>
      <c r="C111" s="50"/>
      <c r="D111" s="53"/>
      <c r="E111" s="18"/>
      <c r="F111" s="18"/>
    </row>
    <row r="112" spans="1:6" s="49" customFormat="1" ht="14.25" customHeight="1" x14ac:dyDescent="0.25">
      <c r="A112" s="18"/>
      <c r="B112" s="50"/>
      <c r="C112" s="50"/>
      <c r="D112" s="53"/>
      <c r="E112" s="18"/>
      <c r="F112" s="18"/>
    </row>
    <row r="113" spans="1:6" s="49" customFormat="1" ht="14.25" customHeight="1" x14ac:dyDescent="0.25">
      <c r="A113" s="18"/>
      <c r="B113" s="18"/>
      <c r="C113" s="18"/>
      <c r="D113" s="19"/>
      <c r="E113" s="18"/>
      <c r="F113" s="18"/>
    </row>
    <row r="114" spans="1:6" s="49" customFormat="1" ht="14.25" customHeight="1" x14ac:dyDescent="0.25">
      <c r="A114" s="18"/>
      <c r="B114" s="18"/>
      <c r="C114" s="18"/>
      <c r="D114" s="19"/>
      <c r="E114" s="18"/>
      <c r="F114" s="18"/>
    </row>
    <row r="115" spans="1:6" s="49" customFormat="1" ht="14.25" customHeight="1" x14ac:dyDescent="0.25">
      <c r="A115" s="18"/>
      <c r="B115" s="18"/>
      <c r="C115" s="18"/>
      <c r="D115" s="19"/>
      <c r="E115" s="18"/>
      <c r="F115" s="18"/>
    </row>
    <row r="116" spans="1:6" s="49" customFormat="1" ht="14.25" customHeight="1" x14ac:dyDescent="0.25">
      <c r="A116" s="18"/>
      <c r="B116" s="18"/>
      <c r="C116" s="18"/>
      <c r="D116" s="19"/>
      <c r="E116" s="18"/>
      <c r="F116" s="18"/>
    </row>
    <row r="117" spans="1:6" s="49" customFormat="1" ht="14.25" customHeight="1" x14ac:dyDescent="0.25">
      <c r="A117" s="18"/>
      <c r="B117" s="18"/>
      <c r="C117" s="18"/>
      <c r="D117" s="19"/>
      <c r="E117" s="18"/>
      <c r="F117" s="18"/>
    </row>
    <row r="118" spans="1:6" s="49" customFormat="1" ht="14.25" customHeight="1" x14ac:dyDescent="0.25">
      <c r="A118" s="18"/>
      <c r="B118" s="18"/>
      <c r="C118" s="18"/>
      <c r="D118" s="19"/>
      <c r="E118" s="18"/>
      <c r="F118" s="18"/>
    </row>
    <row r="119" spans="1:6" s="49" customFormat="1" ht="14.25" customHeight="1" x14ac:dyDescent="0.25">
      <c r="A119" s="18"/>
      <c r="B119" s="18"/>
      <c r="C119" s="18"/>
      <c r="D119" s="19"/>
      <c r="E119" s="18"/>
      <c r="F119" s="18"/>
    </row>
    <row r="120" spans="1:6" s="49" customFormat="1" ht="14.25" customHeight="1" x14ac:dyDescent="0.25">
      <c r="A120" s="18"/>
      <c r="B120" s="18"/>
      <c r="C120" s="18"/>
      <c r="D120" s="19"/>
      <c r="E120" s="18"/>
      <c r="F120" s="18"/>
    </row>
    <row r="121" spans="1:6" s="49" customFormat="1" ht="14.25" customHeight="1" x14ac:dyDescent="0.25">
      <c r="A121" s="18"/>
      <c r="B121" s="18"/>
      <c r="C121" s="18"/>
      <c r="D121" s="19"/>
      <c r="E121" s="18"/>
      <c r="F121" s="18"/>
    </row>
    <row r="122" spans="1:6" s="49" customFormat="1" ht="14.25" customHeight="1" x14ac:dyDescent="0.25">
      <c r="A122" s="18"/>
      <c r="B122" s="18"/>
      <c r="C122" s="18"/>
      <c r="D122" s="19"/>
      <c r="E122" s="18"/>
      <c r="F122" s="18"/>
    </row>
    <row r="123" spans="1:6" s="49" customFormat="1" ht="14.25" customHeight="1" x14ac:dyDescent="0.25">
      <c r="A123" s="18"/>
      <c r="B123" s="18"/>
      <c r="C123" s="18"/>
      <c r="D123" s="19"/>
      <c r="E123" s="18"/>
      <c r="F123" s="18"/>
    </row>
    <row r="124" spans="1:6" s="49" customFormat="1" ht="14.25" customHeight="1" x14ac:dyDescent="0.25">
      <c r="A124" s="18"/>
      <c r="B124" s="18"/>
      <c r="C124" s="18"/>
      <c r="D124" s="19"/>
      <c r="E124" s="18"/>
      <c r="F124" s="18"/>
    </row>
    <row r="125" spans="1:6" s="49" customFormat="1" ht="14.25" customHeight="1" x14ac:dyDescent="0.25">
      <c r="A125" s="18"/>
      <c r="B125" s="18"/>
      <c r="C125" s="18"/>
      <c r="D125" s="19"/>
      <c r="E125" s="18"/>
    </row>
    <row r="126" spans="1:6" s="49" customFormat="1" ht="14.25" customHeight="1" x14ac:dyDescent="0.25">
      <c r="A126" s="18"/>
      <c r="B126" s="18"/>
      <c r="C126" s="18"/>
      <c r="D126" s="19"/>
      <c r="E126" s="18"/>
    </row>
    <row r="127" spans="1:6" s="49" customFormat="1" ht="14.25" customHeight="1" x14ac:dyDescent="0.25">
      <c r="A127" s="18"/>
      <c r="B127" s="18"/>
      <c r="C127" s="18"/>
      <c r="D127" s="19"/>
      <c r="E127" s="18"/>
    </row>
    <row r="128" spans="1:6" s="49" customFormat="1" ht="14.25" customHeight="1" x14ac:dyDescent="0.25">
      <c r="A128" s="18"/>
      <c r="B128" s="18"/>
      <c r="C128" s="18"/>
      <c r="D128" s="19"/>
      <c r="E128" s="18"/>
    </row>
    <row r="129" spans="1:5" s="49" customFormat="1" ht="14.25" customHeight="1" x14ac:dyDescent="0.25">
      <c r="A129" s="18"/>
      <c r="B129" s="18"/>
      <c r="C129" s="18"/>
      <c r="D129" s="19"/>
      <c r="E129" s="18"/>
    </row>
    <row r="130" spans="1:5" s="49" customFormat="1" ht="14.25" customHeight="1" x14ac:dyDescent="0.25">
      <c r="A130" s="18"/>
      <c r="B130" s="18"/>
      <c r="C130" s="18"/>
      <c r="D130" s="19"/>
      <c r="E130" s="18"/>
    </row>
    <row r="131" spans="1:5" s="49" customFormat="1" ht="14.25" customHeight="1" x14ac:dyDescent="0.25">
      <c r="A131" s="18"/>
      <c r="B131" s="18"/>
      <c r="C131" s="18"/>
      <c r="D131" s="19"/>
      <c r="E131" s="18"/>
    </row>
    <row r="132" spans="1:5" s="49" customFormat="1" ht="14.25" customHeight="1" x14ac:dyDescent="0.25">
      <c r="A132" s="18"/>
      <c r="B132" s="18"/>
      <c r="C132" s="18"/>
      <c r="D132" s="19"/>
      <c r="E132" s="18"/>
    </row>
    <row r="133" spans="1:5" s="49" customFormat="1" ht="14.25" customHeight="1" x14ac:dyDescent="0.25">
      <c r="A133" s="18"/>
      <c r="B133" s="18"/>
      <c r="C133" s="18"/>
      <c r="D133" s="19"/>
      <c r="E133" s="18"/>
    </row>
    <row r="134" spans="1:5" s="49" customFormat="1" ht="14.25" customHeight="1" x14ac:dyDescent="0.25">
      <c r="A134" s="18"/>
      <c r="B134" s="18"/>
      <c r="C134" s="18"/>
      <c r="D134" s="19"/>
      <c r="E134" s="18"/>
    </row>
    <row r="135" spans="1:5" s="49" customFormat="1" ht="14.25" customHeight="1" x14ac:dyDescent="0.25">
      <c r="A135" s="18"/>
      <c r="B135" s="18"/>
      <c r="C135" s="18"/>
      <c r="D135" s="19"/>
      <c r="E135" s="18"/>
    </row>
    <row r="136" spans="1:5" s="49" customFormat="1" ht="14.25" customHeight="1" x14ac:dyDescent="0.25">
      <c r="A136" s="18"/>
      <c r="B136" s="18"/>
      <c r="C136" s="18"/>
      <c r="D136" s="19"/>
      <c r="E136" s="18"/>
    </row>
    <row r="137" spans="1:5" s="49" customFormat="1" ht="14.25" customHeight="1" x14ac:dyDescent="0.25">
      <c r="A137" s="18"/>
      <c r="B137" s="18"/>
      <c r="C137" s="18"/>
      <c r="D137" s="19"/>
      <c r="E137" s="18"/>
    </row>
    <row r="138" spans="1:5" s="49" customFormat="1" ht="14.25" customHeight="1" x14ac:dyDescent="0.25">
      <c r="A138" s="18"/>
      <c r="B138" s="18"/>
      <c r="C138" s="18"/>
      <c r="D138" s="19"/>
      <c r="E138" s="18"/>
    </row>
    <row r="139" spans="1:5" s="49" customFormat="1" ht="14.25" customHeight="1" x14ac:dyDescent="0.25">
      <c r="A139" s="18"/>
      <c r="B139" s="18"/>
      <c r="C139" s="18"/>
      <c r="D139" s="19"/>
      <c r="E139" s="18"/>
    </row>
    <row r="140" spans="1:5" s="49" customFormat="1" ht="14.25" customHeight="1" x14ac:dyDescent="0.25">
      <c r="A140" s="18"/>
      <c r="B140" s="18"/>
      <c r="C140" s="18"/>
      <c r="D140" s="19"/>
      <c r="E140" s="18"/>
    </row>
    <row r="141" spans="1:5" s="49" customFormat="1" ht="14.25" customHeight="1" x14ac:dyDescent="0.25">
      <c r="A141" s="18"/>
      <c r="B141" s="18"/>
      <c r="C141" s="18"/>
      <c r="D141" s="19"/>
      <c r="E141" s="18"/>
    </row>
    <row r="142" spans="1:5" s="49" customFormat="1" ht="14.25" customHeight="1" x14ac:dyDescent="0.25">
      <c r="A142" s="18"/>
      <c r="B142" s="18"/>
      <c r="C142" s="18"/>
      <c r="D142" s="19"/>
      <c r="E142" s="18"/>
    </row>
    <row r="143" spans="1:5" s="49" customFormat="1" ht="14.25" customHeight="1" x14ac:dyDescent="0.25">
      <c r="A143" s="18"/>
      <c r="B143" s="18"/>
      <c r="C143" s="18"/>
      <c r="D143" s="19"/>
      <c r="E143" s="18"/>
    </row>
    <row r="144" spans="1:5" s="49" customFormat="1" ht="14.25" customHeight="1" x14ac:dyDescent="0.25">
      <c r="A144" s="18"/>
      <c r="B144" s="18"/>
      <c r="C144" s="18"/>
      <c r="D144" s="19"/>
      <c r="E144" s="18"/>
    </row>
    <row r="145" spans="1:5" s="49" customFormat="1" ht="14.25" customHeight="1" x14ac:dyDescent="0.25">
      <c r="A145" s="18"/>
      <c r="B145" s="18"/>
      <c r="C145" s="18"/>
      <c r="D145" s="19"/>
      <c r="E145" s="18"/>
    </row>
    <row r="146" spans="1:5" s="49" customFormat="1" ht="14.25" customHeight="1" x14ac:dyDescent="0.25">
      <c r="A146" s="18"/>
      <c r="B146" s="18"/>
      <c r="C146" s="18"/>
      <c r="D146" s="19"/>
      <c r="E146" s="18"/>
    </row>
    <row r="147" spans="1:5" s="49" customFormat="1" ht="14.25" customHeight="1" x14ac:dyDescent="0.25">
      <c r="A147" s="18"/>
      <c r="B147" s="18"/>
      <c r="C147" s="18"/>
      <c r="D147" s="19"/>
      <c r="E147" s="18"/>
    </row>
    <row r="148" spans="1:5" s="49" customFormat="1" ht="14.25" customHeight="1" x14ac:dyDescent="0.25">
      <c r="A148" s="18"/>
      <c r="B148" s="18"/>
      <c r="C148" s="18"/>
      <c r="D148" s="19"/>
      <c r="E148" s="18"/>
    </row>
    <row r="149" spans="1:5" s="49" customFormat="1" ht="14.25" customHeight="1" x14ac:dyDescent="0.25">
      <c r="A149" s="18"/>
      <c r="B149" s="18"/>
      <c r="C149" s="18"/>
      <c r="D149" s="19"/>
      <c r="E149" s="18"/>
    </row>
    <row r="150" spans="1:5" s="49" customFormat="1" ht="14.25" customHeight="1" x14ac:dyDescent="0.25">
      <c r="A150" s="18"/>
      <c r="B150" s="18"/>
      <c r="C150" s="18"/>
      <c r="D150" s="19"/>
      <c r="E150" s="18"/>
    </row>
    <row r="151" spans="1:5" s="49" customFormat="1" ht="14.25" customHeight="1" x14ac:dyDescent="0.25">
      <c r="A151" s="18"/>
      <c r="B151" s="18"/>
      <c r="C151" s="18"/>
      <c r="D151" s="19"/>
      <c r="E151" s="18"/>
    </row>
    <row r="152" spans="1:5" s="49" customFormat="1" ht="14.25" customHeight="1" x14ac:dyDescent="0.25">
      <c r="A152" s="18"/>
      <c r="B152" s="18"/>
      <c r="C152" s="18"/>
      <c r="D152" s="19"/>
      <c r="E152" s="18"/>
    </row>
    <row r="153" spans="1:5" s="49" customFormat="1" ht="14.25" customHeight="1" x14ac:dyDescent="0.25">
      <c r="A153" s="18"/>
      <c r="B153" s="18"/>
      <c r="C153" s="18"/>
      <c r="D153" s="19"/>
      <c r="E153" s="18"/>
    </row>
    <row r="154" spans="1:5" s="49" customFormat="1" ht="14.25" customHeight="1" x14ac:dyDescent="0.25">
      <c r="A154" s="18"/>
      <c r="B154" s="18"/>
      <c r="C154" s="18"/>
      <c r="D154" s="19"/>
      <c r="E154" s="18"/>
    </row>
    <row r="155" spans="1:5" s="49" customFormat="1" ht="14.25" customHeight="1" x14ac:dyDescent="0.25">
      <c r="A155" s="18"/>
      <c r="B155" s="18"/>
      <c r="C155" s="18"/>
      <c r="D155" s="19"/>
      <c r="E155" s="18"/>
    </row>
    <row r="156" spans="1:5" s="49" customFormat="1" ht="14.25" customHeight="1" x14ac:dyDescent="0.25">
      <c r="A156" s="18"/>
      <c r="B156" s="18"/>
      <c r="C156" s="18"/>
      <c r="D156" s="19"/>
      <c r="E156" s="18"/>
    </row>
    <row r="157" spans="1:5" s="49" customFormat="1" ht="14.25" customHeight="1" x14ac:dyDescent="0.25">
      <c r="A157" s="18"/>
      <c r="B157" s="18"/>
      <c r="C157" s="18"/>
      <c r="D157" s="19"/>
      <c r="E157" s="18"/>
    </row>
    <row r="158" spans="1:5" s="49" customFormat="1" ht="14.25" customHeight="1" x14ac:dyDescent="0.25">
      <c r="A158" s="18"/>
      <c r="B158" s="18"/>
      <c r="C158" s="18"/>
      <c r="D158" s="19"/>
      <c r="E158" s="18"/>
    </row>
    <row r="159" spans="1:5" s="49" customFormat="1" ht="14.25" customHeight="1" x14ac:dyDescent="0.25">
      <c r="A159" s="18"/>
      <c r="B159" s="18"/>
      <c r="C159" s="18"/>
      <c r="D159" s="19"/>
      <c r="E159" s="18"/>
    </row>
    <row r="160" spans="1:5" s="49" customFormat="1" ht="14.25" customHeight="1" x14ac:dyDescent="0.25">
      <c r="A160" s="18"/>
      <c r="B160" s="18"/>
      <c r="C160" s="18"/>
      <c r="D160" s="19"/>
      <c r="E160" s="18"/>
    </row>
    <row r="161" spans="1:5" s="49" customFormat="1" ht="14.25" customHeight="1" x14ac:dyDescent="0.25">
      <c r="A161" s="18"/>
      <c r="B161" s="18"/>
      <c r="C161" s="18"/>
      <c r="D161" s="19"/>
      <c r="E161" s="18"/>
    </row>
    <row r="162" spans="1:5" s="49" customFormat="1" ht="14.25" customHeight="1" x14ac:dyDescent="0.25">
      <c r="A162" s="18"/>
      <c r="B162" s="18"/>
      <c r="C162" s="18"/>
      <c r="D162" s="19"/>
      <c r="E162" s="18"/>
    </row>
    <row r="163" spans="1:5" s="49" customFormat="1" ht="14.25" customHeight="1" x14ac:dyDescent="0.25">
      <c r="A163" s="18"/>
      <c r="B163" s="18"/>
      <c r="C163" s="18"/>
      <c r="D163" s="19"/>
      <c r="E163" s="18"/>
    </row>
    <row r="164" spans="1:5" s="49" customFormat="1" ht="14.25" customHeight="1" x14ac:dyDescent="0.25">
      <c r="A164" s="18"/>
      <c r="B164" s="18"/>
      <c r="C164" s="18"/>
      <c r="D164" s="19"/>
      <c r="E164" s="18"/>
    </row>
    <row r="165" spans="1:5" s="49" customFormat="1" ht="14.25" customHeight="1" x14ac:dyDescent="0.25">
      <c r="A165" s="18"/>
      <c r="B165" s="18"/>
      <c r="C165" s="18"/>
      <c r="D165" s="19"/>
      <c r="E165" s="18"/>
    </row>
    <row r="166" spans="1:5" s="49" customFormat="1" ht="14.25" customHeight="1" x14ac:dyDescent="0.25">
      <c r="A166" s="18"/>
      <c r="B166" s="18"/>
      <c r="C166" s="18"/>
      <c r="D166" s="19"/>
      <c r="E166" s="18"/>
    </row>
    <row r="167" spans="1:5" s="49" customFormat="1" ht="14.25" customHeight="1" x14ac:dyDescent="0.25">
      <c r="A167" s="18"/>
      <c r="B167" s="18"/>
      <c r="C167" s="18"/>
      <c r="D167" s="19"/>
      <c r="E167" s="18"/>
    </row>
    <row r="168" spans="1:5" s="49" customFormat="1" ht="14.25" customHeight="1" x14ac:dyDescent="0.25">
      <c r="A168" s="18"/>
      <c r="B168" s="18"/>
      <c r="C168" s="18"/>
      <c r="D168" s="19"/>
      <c r="E168" s="18"/>
    </row>
    <row r="169" spans="1:5" s="49" customFormat="1" ht="14.25" customHeight="1" x14ac:dyDescent="0.25">
      <c r="A169" s="18"/>
      <c r="B169" s="18"/>
      <c r="C169" s="18"/>
      <c r="D169" s="19"/>
      <c r="E169" s="18"/>
    </row>
    <row r="170" spans="1:5" s="49" customFormat="1" ht="14.25" customHeight="1" x14ac:dyDescent="0.25">
      <c r="A170" s="18"/>
      <c r="B170" s="18"/>
      <c r="C170" s="18"/>
      <c r="D170" s="19"/>
      <c r="E170" s="18"/>
    </row>
    <row r="171" spans="1:5" s="49" customFormat="1" ht="14.25" customHeight="1" x14ac:dyDescent="0.25">
      <c r="A171" s="18"/>
      <c r="B171" s="18"/>
      <c r="C171" s="18"/>
      <c r="D171" s="19"/>
      <c r="E171" s="18"/>
    </row>
    <row r="172" spans="1:5" s="49" customFormat="1" ht="14.25" customHeight="1" x14ac:dyDescent="0.25">
      <c r="A172" s="18"/>
      <c r="B172" s="18"/>
      <c r="C172" s="18"/>
      <c r="D172" s="19"/>
      <c r="E172" s="18"/>
    </row>
    <row r="173" spans="1:5" ht="14.25" customHeight="1" x14ac:dyDescent="0.25">
      <c r="A173" s="18"/>
      <c r="B173" s="18"/>
      <c r="C173" s="18"/>
      <c r="D173" s="19"/>
      <c r="E173" s="18"/>
    </row>
    <row r="174" spans="1:5" ht="14.25" customHeight="1" x14ac:dyDescent="0.25">
      <c r="A174" s="18"/>
      <c r="B174" s="18"/>
      <c r="C174" s="18"/>
      <c r="D174" s="19"/>
      <c r="E174" s="18"/>
    </row>
    <row r="175" spans="1:5" ht="14.25" customHeight="1" x14ac:dyDescent="0.25">
      <c r="A175" s="18"/>
      <c r="B175" s="18"/>
      <c r="C175" s="18"/>
      <c r="D175" s="19"/>
      <c r="E175" s="18"/>
    </row>
    <row r="176" spans="1:5" ht="14.25" customHeight="1" x14ac:dyDescent="0.25">
      <c r="A176" s="18"/>
      <c r="B176" s="18"/>
      <c r="C176" s="18"/>
      <c r="D176" s="19"/>
      <c r="E176" s="18"/>
    </row>
    <row r="177" spans="1:5" ht="14.25" customHeight="1" x14ac:dyDescent="0.25">
      <c r="A177" s="18"/>
      <c r="B177" s="18"/>
      <c r="C177" s="18"/>
      <c r="D177" s="19"/>
      <c r="E177" s="18"/>
    </row>
    <row r="178" spans="1:5" ht="14.25" customHeight="1" x14ac:dyDescent="0.25">
      <c r="A178" s="18"/>
      <c r="B178" s="18"/>
      <c r="C178" s="18"/>
      <c r="D178" s="19"/>
      <c r="E178" s="18"/>
    </row>
    <row r="179" spans="1:5" ht="14.25" customHeight="1" x14ac:dyDescent="0.25">
      <c r="A179" s="18"/>
      <c r="B179" s="18"/>
      <c r="C179" s="18"/>
      <c r="D179" s="19"/>
      <c r="E179" s="18"/>
    </row>
    <row r="180" spans="1:5" ht="14.25" customHeight="1" x14ac:dyDescent="0.25">
      <c r="A180" s="18"/>
      <c r="B180" s="18"/>
      <c r="C180" s="18"/>
      <c r="D180" s="19"/>
      <c r="E180" s="18"/>
    </row>
    <row r="181" spans="1:5" ht="14.25" customHeight="1" x14ac:dyDescent="0.25">
      <c r="A181" s="18"/>
      <c r="B181" s="18"/>
      <c r="C181" s="18"/>
      <c r="D181" s="19"/>
      <c r="E181" s="18"/>
    </row>
    <row r="182" spans="1:5" ht="14.25" customHeight="1" x14ac:dyDescent="0.25">
      <c r="A182" s="18"/>
      <c r="B182" s="18"/>
      <c r="C182" s="18"/>
      <c r="D182" s="19"/>
      <c r="E182" s="18"/>
    </row>
    <row r="183" spans="1:5" ht="14.25" customHeight="1" x14ac:dyDescent="0.25">
      <c r="A183" s="18"/>
      <c r="B183" s="18"/>
      <c r="C183" s="18"/>
      <c r="D183" s="19"/>
      <c r="E183" s="18"/>
    </row>
    <row r="184" spans="1:5" ht="14.25" customHeight="1" x14ac:dyDescent="0.25">
      <c r="A184" s="18"/>
      <c r="B184" s="18"/>
      <c r="C184" s="18"/>
      <c r="D184" s="19"/>
      <c r="E184" s="18"/>
    </row>
    <row r="185" spans="1:5" ht="14.25" customHeight="1" x14ac:dyDescent="0.25">
      <c r="A185" s="18"/>
      <c r="B185" s="18"/>
      <c r="C185" s="18"/>
      <c r="D185" s="19"/>
      <c r="E185" s="18"/>
    </row>
    <row r="186" spans="1:5" ht="14.25" customHeight="1" x14ac:dyDescent="0.25">
      <c r="A186" s="18"/>
      <c r="B186" s="18"/>
      <c r="C186" s="18"/>
      <c r="D186" s="19"/>
      <c r="E186" s="18"/>
    </row>
    <row r="187" spans="1:5" ht="14.25" customHeight="1" x14ac:dyDescent="0.25">
      <c r="A187" s="18"/>
      <c r="B187" s="18"/>
      <c r="C187" s="18"/>
      <c r="D187" s="19"/>
      <c r="E187" s="18"/>
    </row>
    <row r="188" spans="1:5" ht="14.25" customHeight="1" x14ac:dyDescent="0.25">
      <c r="A188" s="18"/>
      <c r="B188" s="18"/>
      <c r="C188" s="18"/>
      <c r="D188" s="19"/>
      <c r="E188" s="18"/>
    </row>
    <row r="189" spans="1:5" ht="14.25" customHeight="1" x14ac:dyDescent="0.25">
      <c r="A189" s="18"/>
      <c r="B189" s="18"/>
      <c r="C189" s="18"/>
      <c r="D189" s="19"/>
      <c r="E189" s="18"/>
    </row>
    <row r="190" spans="1:5" ht="14.25" customHeight="1" x14ac:dyDescent="0.25">
      <c r="A190" s="18"/>
      <c r="B190" s="18"/>
      <c r="C190" s="18"/>
      <c r="D190" s="19"/>
      <c r="E190" s="18"/>
    </row>
    <row r="191" spans="1:5" ht="14.25" customHeight="1" x14ac:dyDescent="0.25">
      <c r="A191" s="18"/>
      <c r="B191" s="18"/>
      <c r="C191" s="18"/>
      <c r="D191" s="19"/>
      <c r="E191" s="18"/>
    </row>
    <row r="192" spans="1:5" ht="14.25" customHeight="1" x14ac:dyDescent="0.25">
      <c r="A192" s="18"/>
      <c r="B192" s="18"/>
      <c r="C192" s="18"/>
      <c r="D192" s="19"/>
      <c r="E192" s="18"/>
    </row>
    <row r="193" spans="1:5" ht="14.25" customHeight="1" x14ac:dyDescent="0.25">
      <c r="A193" s="18"/>
      <c r="B193" s="18"/>
      <c r="C193" s="18"/>
      <c r="D193" s="19"/>
      <c r="E193" s="18"/>
    </row>
    <row r="194" spans="1:5" ht="14.25" customHeight="1" x14ac:dyDescent="0.25">
      <c r="A194" s="18"/>
      <c r="E194" s="18"/>
    </row>
    <row r="195" spans="1:5" ht="14.25" customHeight="1" x14ac:dyDescent="0.25">
      <c r="A195" s="18"/>
      <c r="E195" s="18"/>
    </row>
    <row r="196" spans="1:5" ht="14.25" customHeight="1" x14ac:dyDescent="0.25">
      <c r="A196" s="18"/>
      <c r="E196" s="18"/>
    </row>
    <row r="197" spans="1:5" ht="14.25" customHeight="1" x14ac:dyDescent="0.25">
      <c r="A197" s="18"/>
      <c r="E197" s="18"/>
    </row>
    <row r="198" spans="1:5" ht="14.25" customHeight="1" x14ac:dyDescent="0.25">
      <c r="E198" s="18"/>
    </row>
    <row r="199" spans="1:5" ht="14.25" customHeight="1" x14ac:dyDescent="0.25">
      <c r="E199" s="18"/>
    </row>
    <row r="200" spans="1:5" ht="14.25" customHeight="1" x14ac:dyDescent="0.25">
      <c r="E200" s="18"/>
    </row>
    <row r="201" spans="1:5" ht="14.25" customHeight="1" x14ac:dyDescent="0.25">
      <c r="E201" s="18"/>
    </row>
    <row r="202" spans="1:5" ht="14.25" customHeight="1" x14ac:dyDescent="0.25">
      <c r="E202" s="18"/>
    </row>
    <row r="203" spans="1:5" ht="14.25" customHeight="1" x14ac:dyDescent="0.25">
      <c r="E203" s="18"/>
    </row>
    <row r="204" spans="1:5" ht="14.25" customHeight="1" x14ac:dyDescent="0.25">
      <c r="E204" s="18"/>
    </row>
    <row r="205" spans="1:5" ht="14.25" customHeight="1" x14ac:dyDescent="0.25">
      <c r="E205" s="18"/>
    </row>
    <row r="206" spans="1:5" ht="14.25" customHeight="1" x14ac:dyDescent="0.25">
      <c r="E206" s="18"/>
    </row>
    <row r="207" spans="1:5" ht="14.25" customHeight="1" x14ac:dyDescent="0.25">
      <c r="E207" s="18"/>
    </row>
    <row r="208" spans="1:5" ht="14.25" customHeight="1" x14ac:dyDescent="0.25">
      <c r="E208" s="18"/>
    </row>
    <row r="209" spans="5:5" ht="14.25" customHeight="1" x14ac:dyDescent="0.25">
      <c r="E209" s="18"/>
    </row>
    <row r="210" spans="5:5" ht="14.25" customHeight="1" x14ac:dyDescent="0.25">
      <c r="E210" s="18"/>
    </row>
    <row r="211" spans="5:5" ht="14.25" customHeight="1" x14ac:dyDescent="0.25">
      <c r="E211" s="18"/>
    </row>
    <row r="212" spans="5:5" ht="14.25" customHeight="1" x14ac:dyDescent="0.25">
      <c r="E212" s="18"/>
    </row>
    <row r="213" spans="5:5" ht="14.25" customHeight="1" x14ac:dyDescent="0.25">
      <c r="E213" s="18" t="e">
        <f>IF(ISBLANK(#REF!),"",IF(#REF!&lt;850000,"J2","J1"))</f>
        <v>#REF!</v>
      </c>
    </row>
    <row r="214" spans="5:5" ht="14.25" customHeight="1" x14ac:dyDescent="0.25">
      <c r="E214" s="18" t="e">
        <f>IF(ISBLANK(#REF!),"",IF(#REF!&lt;850000,"J2","J1"))</f>
        <v>#REF!</v>
      </c>
    </row>
    <row r="215" spans="5:5" ht="14.25" customHeight="1" x14ac:dyDescent="0.25">
      <c r="E215" s="18" t="e">
        <f>IF(ISBLANK(#REF!),"",IF(#REF!&lt;850000,"J2","J1"))</f>
        <v>#REF!</v>
      </c>
    </row>
    <row r="216" spans="5:5" ht="14.25" customHeight="1" x14ac:dyDescent="0.25">
      <c r="E216" s="18" t="e">
        <f>IF(ISBLANK(#REF!),"",IF(#REF!&lt;850000,"J2","J1"))</f>
        <v>#REF!</v>
      </c>
    </row>
    <row r="217" spans="5:5" ht="14.25" customHeight="1" x14ac:dyDescent="0.25">
      <c r="E217" s="18" t="e">
        <f>IF(ISBLANK(#REF!),"",IF(#REF!&lt;850000,"J2","J1"))</f>
        <v>#REF!</v>
      </c>
    </row>
    <row r="218" spans="5:5" ht="14.25" customHeight="1" x14ac:dyDescent="0.25">
      <c r="E218" s="18" t="e">
        <f>IF(ISBLANK(#REF!),"",IF(#REF!&lt;850000,"J2","J1"))</f>
        <v>#REF!</v>
      </c>
    </row>
    <row r="219" spans="5:5" ht="14.25" customHeight="1" x14ac:dyDescent="0.25">
      <c r="E219" s="18" t="e">
        <f>IF(ISBLANK(#REF!),"",IF(#REF!&lt;850000,"J2","J1"))</f>
        <v>#REF!</v>
      </c>
    </row>
    <row r="220" spans="5:5" ht="14.25" customHeight="1" x14ac:dyDescent="0.25">
      <c r="E220" s="18" t="e">
        <f>IF(ISBLANK(#REF!),"",IF(#REF!&lt;850000,"J2","J1"))</f>
        <v>#REF!</v>
      </c>
    </row>
    <row r="221" spans="5:5" ht="14.25" customHeight="1" x14ac:dyDescent="0.25">
      <c r="E221" s="18" t="e">
        <f>IF(ISBLANK(#REF!),"",IF(#REF!&lt;850000,"J2","J1"))</f>
        <v>#REF!</v>
      </c>
    </row>
    <row r="222" spans="5:5" ht="14.25" customHeight="1" x14ac:dyDescent="0.25">
      <c r="E222" s="18" t="e">
        <f>IF(ISBLANK(#REF!),"",IF(#REF!&lt;850000,"J2","J1"))</f>
        <v>#REF!</v>
      </c>
    </row>
    <row r="223" spans="5:5" ht="14.25" customHeight="1" x14ac:dyDescent="0.25">
      <c r="E223" s="18" t="e">
        <f>IF(ISBLANK(#REF!),"",IF(#REF!&lt;850000,"J2","J1"))</f>
        <v>#REF!</v>
      </c>
    </row>
    <row r="224" spans="5:5" ht="14.25" customHeight="1" x14ac:dyDescent="0.25">
      <c r="E224" s="18" t="e">
        <f>IF(ISBLANK(#REF!),"",IF(#REF!&lt;850000,"J2","J1"))</f>
        <v>#REF!</v>
      </c>
    </row>
    <row r="225" spans="5:5" ht="14.25" customHeight="1" x14ac:dyDescent="0.25">
      <c r="E225" s="18" t="e">
        <f>IF(ISBLANK(#REF!),"",IF(#REF!&lt;850000,"J2","J1"))</f>
        <v>#REF!</v>
      </c>
    </row>
    <row r="226" spans="5:5" ht="14.25" customHeight="1" x14ac:dyDescent="0.25">
      <c r="E226" s="18" t="e">
        <f>IF(ISBLANK(#REF!),"",IF(#REF!&lt;850000,"J2","J1"))</f>
        <v>#REF!</v>
      </c>
    </row>
    <row r="227" spans="5:5" ht="14.25" customHeight="1" x14ac:dyDescent="0.25">
      <c r="E227" s="18" t="e">
        <f>IF(ISBLANK(#REF!),"",IF(#REF!&lt;850000,"J2","J1"))</f>
        <v>#REF!</v>
      </c>
    </row>
    <row r="228" spans="5:5" ht="14.25" customHeight="1" x14ac:dyDescent="0.25">
      <c r="E228" s="18" t="e">
        <f>IF(ISBLANK(#REF!),"",IF(#REF!&lt;850000,"J2","J1"))</f>
        <v>#REF!</v>
      </c>
    </row>
    <row r="229" spans="5:5" ht="14.25" customHeight="1" x14ac:dyDescent="0.25">
      <c r="E229" s="18" t="e">
        <f>IF(ISBLANK(#REF!),"",IF(#REF!&lt;850000,"J2","J1"))</f>
        <v>#REF!</v>
      </c>
    </row>
    <row r="230" spans="5:5" ht="14.25" customHeight="1" x14ac:dyDescent="0.25">
      <c r="E230" s="18" t="e">
        <f>IF(ISBLANK(#REF!),"",IF(#REF!&lt;850000,"J2","J1"))</f>
        <v>#REF!</v>
      </c>
    </row>
    <row r="231" spans="5:5" ht="14.25" customHeight="1" x14ac:dyDescent="0.25">
      <c r="E231" s="18" t="e">
        <f>IF(ISBLANK(#REF!),"",IF(#REF!&lt;850000,"J2","J1"))</f>
        <v>#REF!</v>
      </c>
    </row>
    <row r="232" spans="5:5" ht="14.25" customHeight="1" x14ac:dyDescent="0.25">
      <c r="E232" s="18" t="e">
        <f>IF(ISBLANK(#REF!),"",IF(#REF!&lt;850000,"J2","J1"))</f>
        <v>#REF!</v>
      </c>
    </row>
    <row r="233" spans="5:5" ht="14.25" customHeight="1" x14ac:dyDescent="0.25">
      <c r="E233" s="18" t="e">
        <f>IF(ISBLANK(#REF!),"",IF(#REF!&lt;850000,"J2","J1"))</f>
        <v>#REF!</v>
      </c>
    </row>
    <row r="234" spans="5:5" ht="14.25" customHeight="1" x14ac:dyDescent="0.25">
      <c r="E234" s="18" t="e">
        <f>IF(ISBLANK(#REF!),"",IF(#REF!&lt;850000,"J2","J1"))</f>
        <v>#REF!</v>
      </c>
    </row>
    <row r="235" spans="5:5" ht="14.25" customHeight="1" x14ac:dyDescent="0.25">
      <c r="E235" s="18" t="e">
        <f>IF(ISBLANK(#REF!),"",IF(#REF!&lt;850000,"J2","J1"))</f>
        <v>#REF!</v>
      </c>
    </row>
    <row r="236" spans="5:5" ht="14.25" customHeight="1" x14ac:dyDescent="0.25">
      <c r="E236" s="18" t="e">
        <f>IF(ISBLANK(#REF!),"",IF(#REF!&lt;850000,"J2","J1"))</f>
        <v>#REF!</v>
      </c>
    </row>
    <row r="237" spans="5:5" ht="14.25" customHeight="1" x14ac:dyDescent="0.25">
      <c r="E237" s="18" t="e">
        <f>IF(ISBLANK(#REF!),"",IF(#REF!&lt;850000,"J2","J1"))</f>
        <v>#REF!</v>
      </c>
    </row>
    <row r="238" spans="5:5" ht="14.25" customHeight="1" x14ac:dyDescent="0.25">
      <c r="E238" s="18" t="e">
        <f>IF(ISBLANK(#REF!),"",IF(#REF!&lt;850000,"J2","J1"))</f>
        <v>#REF!</v>
      </c>
    </row>
    <row r="239" spans="5:5" ht="14.25" customHeight="1" x14ac:dyDescent="0.25">
      <c r="E239" s="18" t="e">
        <f>IF(ISBLANK(#REF!),"",IF(#REF!&lt;850000,"J2","J1"))</f>
        <v>#REF!</v>
      </c>
    </row>
    <row r="240" spans="5:5" ht="14.25" customHeight="1" x14ac:dyDescent="0.25">
      <c r="E240" s="18" t="e">
        <f>IF(ISBLANK(#REF!),"",IF(#REF!&lt;850000,"J2","J1"))</f>
        <v>#REF!</v>
      </c>
    </row>
    <row r="241" spans="5:5" ht="14.25" customHeight="1" x14ac:dyDescent="0.25">
      <c r="E241" s="18" t="e">
        <f>IF(ISBLANK(#REF!),"",IF(#REF!&lt;850000,"J2","J1"))</f>
        <v>#REF!</v>
      </c>
    </row>
    <row r="242" spans="5:5" ht="14.25" customHeight="1" x14ac:dyDescent="0.25">
      <c r="E242" s="18" t="e">
        <f>IF(ISBLANK(#REF!),"",IF(#REF!&lt;850000,"J2","J1"))</f>
        <v>#REF!</v>
      </c>
    </row>
    <row r="243" spans="5:5" ht="14.25" customHeight="1" x14ac:dyDescent="0.25">
      <c r="E243" s="18" t="e">
        <f>IF(ISBLANK(#REF!),"",IF(#REF!&lt;850000,"J2","J1"))</f>
        <v>#REF!</v>
      </c>
    </row>
    <row r="244" spans="5:5" ht="14.25" customHeight="1" x14ac:dyDescent="0.25">
      <c r="E244" s="18" t="e">
        <f>IF(ISBLANK(#REF!),"",IF(#REF!&lt;850000,"J2","J1"))</f>
        <v>#REF!</v>
      </c>
    </row>
    <row r="245" spans="5:5" ht="14.25" customHeight="1" x14ac:dyDescent="0.25">
      <c r="E245" s="18" t="e">
        <f>IF(ISBLANK(#REF!),"",IF(#REF!&lt;850000,"J2","J1"))</f>
        <v>#REF!</v>
      </c>
    </row>
    <row r="246" spans="5:5" ht="14.25" customHeight="1" x14ac:dyDescent="0.25">
      <c r="E246" s="18" t="e">
        <f>IF(ISBLANK(#REF!),"",IF(#REF!&lt;850000,"J2","J1"))</f>
        <v>#REF!</v>
      </c>
    </row>
    <row r="247" spans="5:5" ht="14.25" customHeight="1" x14ac:dyDescent="0.25">
      <c r="E247" s="18" t="e">
        <f>IF(ISBLANK(#REF!),"",IF(#REF!&lt;850000,"J2","J1"))</f>
        <v>#REF!</v>
      </c>
    </row>
    <row r="248" spans="5:5" ht="14.25" customHeight="1" x14ac:dyDescent="0.25">
      <c r="E248" s="18" t="e">
        <f>IF(ISBLANK(#REF!),"",IF(#REF!&lt;850000,"J2","J1"))</f>
        <v>#REF!</v>
      </c>
    </row>
    <row r="249" spans="5:5" ht="14.25" customHeight="1" x14ac:dyDescent="0.25">
      <c r="E249" s="18" t="e">
        <f>IF(ISBLANK(#REF!),"",IF(#REF!&lt;850000,"J2","J1"))</f>
        <v>#REF!</v>
      </c>
    </row>
    <row r="250" spans="5:5" ht="14.25" customHeight="1" x14ac:dyDescent="0.25">
      <c r="E250" s="18" t="e">
        <f>IF(ISBLANK(#REF!),"",IF(#REF!&lt;850000,"J2","J1"))</f>
        <v>#REF!</v>
      </c>
    </row>
    <row r="251" spans="5:5" ht="14.25" customHeight="1" x14ac:dyDescent="0.25">
      <c r="E251" s="18" t="e">
        <f>IF(ISBLANK(#REF!),"",IF(#REF!&lt;850000,"J2","J1"))</f>
        <v>#REF!</v>
      </c>
    </row>
    <row r="252" spans="5:5" ht="14.25" customHeight="1" x14ac:dyDescent="0.25">
      <c r="E252" s="18" t="e">
        <f>IF(ISBLANK(#REF!),"",IF(#REF!&lt;850000,"J2","J1"))</f>
        <v>#REF!</v>
      </c>
    </row>
    <row r="253" spans="5:5" ht="14.25" customHeight="1" x14ac:dyDescent="0.25">
      <c r="E253" s="18" t="e">
        <f>IF(ISBLANK(#REF!),"",IF(#REF!&lt;850000,"J2","J1"))</f>
        <v>#REF!</v>
      </c>
    </row>
    <row r="254" spans="5:5" ht="14.25" customHeight="1" x14ac:dyDescent="0.25">
      <c r="E254" s="18" t="e">
        <f>IF(ISBLANK(#REF!),"",IF(#REF!&lt;850000,"J2","J1"))</f>
        <v>#REF!</v>
      </c>
    </row>
    <row r="255" spans="5:5" ht="14.25" customHeight="1" x14ac:dyDescent="0.25">
      <c r="E255" s="18" t="e">
        <f>IF(ISBLANK(#REF!),"",IF(#REF!&lt;850000,"J2","J1"))</f>
        <v>#REF!</v>
      </c>
    </row>
    <row r="256" spans="5:5" ht="14.25" customHeight="1" x14ac:dyDescent="0.25">
      <c r="E256" s="18" t="e">
        <f>IF(ISBLANK(#REF!),"",IF(#REF!&lt;850000,"J2","J1"))</f>
        <v>#REF!</v>
      </c>
    </row>
    <row r="257" spans="5:5" ht="14.25" customHeight="1" x14ac:dyDescent="0.25">
      <c r="E257" s="18" t="e">
        <f>IF(ISBLANK(#REF!),"",IF(#REF!&lt;850000,"J2","J1"))</f>
        <v>#REF!</v>
      </c>
    </row>
    <row r="258" spans="5:5" ht="14.25" customHeight="1" x14ac:dyDescent="0.25">
      <c r="E258" s="18" t="e">
        <f>IF(ISBLANK(#REF!),"",IF(#REF!&lt;850000,"J2","J1"))</f>
        <v>#REF!</v>
      </c>
    </row>
    <row r="259" spans="5:5" ht="14.25" customHeight="1" x14ac:dyDescent="0.25">
      <c r="E259" s="18" t="e">
        <f>IF(ISBLANK(#REF!),"",IF(#REF!&lt;850000,"J2","J1"))</f>
        <v>#REF!</v>
      </c>
    </row>
    <row r="260" spans="5:5" ht="14.25" customHeight="1" x14ac:dyDescent="0.25">
      <c r="E260" s="18" t="e">
        <f>IF(ISBLANK(#REF!),"",IF(#REF!&lt;850000,"J2","J1"))</f>
        <v>#REF!</v>
      </c>
    </row>
    <row r="261" spans="5:5" ht="14.25" customHeight="1" x14ac:dyDescent="0.25">
      <c r="E261" s="18" t="e">
        <f>IF(ISBLANK(#REF!),"",IF(#REF!&lt;850000,"J2","J1"))</f>
        <v>#REF!</v>
      </c>
    </row>
    <row r="262" spans="5:5" ht="14.25" customHeight="1" x14ac:dyDescent="0.25">
      <c r="E262" s="18" t="e">
        <f>IF(ISBLANK(#REF!),"",IF(#REF!&lt;850000,"J2","J1"))</f>
        <v>#REF!</v>
      </c>
    </row>
    <row r="263" spans="5:5" ht="14.25" customHeight="1" x14ac:dyDescent="0.25">
      <c r="E263" s="18" t="e">
        <f>IF(ISBLANK(#REF!),"",IF(#REF!&lt;850000,"J2","J1"))</f>
        <v>#REF!</v>
      </c>
    </row>
    <row r="264" spans="5:5" ht="14.25" customHeight="1" x14ac:dyDescent="0.25">
      <c r="E264" s="18" t="e">
        <f>IF(ISBLANK(#REF!),"",IF(#REF!&lt;850000,"J2","J1"))</f>
        <v>#REF!</v>
      </c>
    </row>
    <row r="265" spans="5:5" ht="14.25" customHeight="1" x14ac:dyDescent="0.25">
      <c r="E265" s="18" t="e">
        <f>IF(ISBLANK(#REF!),"",IF(#REF!&lt;850000,"J2","J1"))</f>
        <v>#REF!</v>
      </c>
    </row>
    <row r="266" spans="5:5" ht="14.25" customHeight="1" x14ac:dyDescent="0.25">
      <c r="E266" s="18" t="e">
        <f>IF(ISBLANK(#REF!),"",IF(#REF!&lt;850000,"J2","J1"))</f>
        <v>#REF!</v>
      </c>
    </row>
    <row r="267" spans="5:5" ht="14.25" customHeight="1" x14ac:dyDescent="0.25">
      <c r="E267" s="18" t="e">
        <f>IF(ISBLANK(#REF!),"",IF(#REF!&lt;850000,"J2","J1"))</f>
        <v>#REF!</v>
      </c>
    </row>
    <row r="268" spans="5:5" ht="14.25" customHeight="1" x14ac:dyDescent="0.25">
      <c r="E268" s="18" t="e">
        <f>IF(ISBLANK(#REF!),"",IF(#REF!&lt;850000,"J2","J1"))</f>
        <v>#REF!</v>
      </c>
    </row>
    <row r="269" spans="5:5" ht="14.25" customHeight="1" x14ac:dyDescent="0.25">
      <c r="E269" s="18" t="e">
        <f>IF(ISBLANK(#REF!),"",IF(#REF!&lt;850000,"J2","J1"))</f>
        <v>#REF!</v>
      </c>
    </row>
    <row r="270" spans="5:5" ht="14.25" customHeight="1" x14ac:dyDescent="0.25">
      <c r="E270" s="18" t="e">
        <f>IF(ISBLANK(#REF!),"",IF(#REF!&lt;850000,"J2","J1"))</f>
        <v>#REF!</v>
      </c>
    </row>
    <row r="271" spans="5:5" ht="14.25" customHeight="1" x14ac:dyDescent="0.25">
      <c r="E271" s="18" t="e">
        <f>IF(ISBLANK(#REF!),"",IF(#REF!&lt;850000,"J2","J1"))</f>
        <v>#REF!</v>
      </c>
    </row>
    <row r="272" spans="5:5" ht="14.25" customHeight="1" x14ac:dyDescent="0.25">
      <c r="E272" s="18" t="e">
        <f>IF(ISBLANK(#REF!),"",IF(#REF!&lt;850000,"J2","J1"))</f>
        <v>#REF!</v>
      </c>
    </row>
    <row r="273" spans="5:5" ht="14.25" customHeight="1" x14ac:dyDescent="0.25">
      <c r="E273" s="18" t="e">
        <f>IF(ISBLANK(#REF!),"",IF(#REF!&lt;850000,"J2","J1"))</f>
        <v>#REF!</v>
      </c>
    </row>
    <row r="274" spans="5:5" ht="14.25" customHeight="1" x14ac:dyDescent="0.25">
      <c r="E274" s="18" t="e">
        <f>IF(ISBLANK(#REF!),"",IF(#REF!&lt;850000,"J2","J1"))</f>
        <v>#REF!</v>
      </c>
    </row>
    <row r="275" spans="5:5" ht="14.25" customHeight="1" x14ac:dyDescent="0.25">
      <c r="E275" s="18" t="e">
        <f>IF(ISBLANK(#REF!),"",IF(#REF!&lt;850000,"J2","J1"))</f>
        <v>#REF!</v>
      </c>
    </row>
    <row r="276" spans="5:5" ht="14.25" customHeight="1" x14ac:dyDescent="0.25">
      <c r="E276" s="18" t="e">
        <f>IF(ISBLANK(#REF!),"",IF(#REF!&lt;850000,"J2","J1"))</f>
        <v>#REF!</v>
      </c>
    </row>
    <row r="277" spans="5:5" ht="14.25" customHeight="1" x14ac:dyDescent="0.25">
      <c r="E277" s="18" t="e">
        <f>IF(ISBLANK(#REF!),"",IF(#REF!&lt;850000,"J2","J1"))</f>
        <v>#REF!</v>
      </c>
    </row>
    <row r="278" spans="5:5" ht="14.25" customHeight="1" x14ac:dyDescent="0.25">
      <c r="E278" s="18" t="e">
        <f>IF(ISBLANK(#REF!),"",IF(#REF!&lt;850000,"J2","J1"))</f>
        <v>#REF!</v>
      </c>
    </row>
    <row r="279" spans="5:5" ht="14.25" customHeight="1" x14ac:dyDescent="0.25">
      <c r="E279" s="18" t="e">
        <f>IF(ISBLANK(#REF!),"",IF(#REF!&lt;850000,"J2","J1"))</f>
        <v>#REF!</v>
      </c>
    </row>
    <row r="280" spans="5:5" ht="14.25" customHeight="1" x14ac:dyDescent="0.25">
      <c r="E280" s="18" t="e">
        <f>IF(ISBLANK(#REF!),"",IF(#REF!&lt;850000,"J2","J1"))</f>
        <v>#REF!</v>
      </c>
    </row>
    <row r="281" spans="5:5" ht="14.25" customHeight="1" x14ac:dyDescent="0.25">
      <c r="E281" s="18" t="e">
        <f>IF(ISBLANK(#REF!),"",IF(#REF!&lt;850000,"J2","J1"))</f>
        <v>#REF!</v>
      </c>
    </row>
    <row r="282" spans="5:5" ht="14.25" customHeight="1" x14ac:dyDescent="0.25">
      <c r="E282" s="18" t="e">
        <f>IF(ISBLANK(#REF!),"",IF(#REF!&lt;850000,"J2","J1"))</f>
        <v>#REF!</v>
      </c>
    </row>
    <row r="283" spans="5:5" ht="14.25" customHeight="1" x14ac:dyDescent="0.25">
      <c r="E283" s="18" t="e">
        <f>IF(ISBLANK(#REF!),"",IF(#REF!&lt;850000,"J2","J1"))</f>
        <v>#REF!</v>
      </c>
    </row>
    <row r="284" spans="5:5" ht="14.25" customHeight="1" x14ac:dyDescent="0.25">
      <c r="E284" s="18" t="e">
        <f>IF(ISBLANK(#REF!),"",IF(#REF!&lt;850000,"J2","J1"))</f>
        <v>#REF!</v>
      </c>
    </row>
    <row r="285" spans="5:5" ht="14.25" customHeight="1" x14ac:dyDescent="0.25">
      <c r="E285" s="18" t="e">
        <f>IF(ISBLANK(#REF!),"",IF(#REF!&lt;850000,"J2","J1"))</f>
        <v>#REF!</v>
      </c>
    </row>
    <row r="286" spans="5:5" ht="14.25" customHeight="1" x14ac:dyDescent="0.25">
      <c r="E286" s="18" t="e">
        <f>IF(ISBLANK(#REF!),"",IF(#REF!&lt;850000,"J2","J1"))</f>
        <v>#REF!</v>
      </c>
    </row>
    <row r="287" spans="5:5" ht="14.25" customHeight="1" x14ac:dyDescent="0.25">
      <c r="E287" s="18" t="e">
        <f>IF(ISBLANK(#REF!),"",IF(#REF!&lt;850000,"J2","J1"))</f>
        <v>#REF!</v>
      </c>
    </row>
    <row r="288" spans="5:5" ht="14.25" customHeight="1" x14ac:dyDescent="0.25">
      <c r="E288" s="18" t="e">
        <f>IF(ISBLANK(#REF!),"",IF(#REF!&lt;850000,"J2","J1"))</f>
        <v>#REF!</v>
      </c>
    </row>
    <row r="289" spans="5:5" ht="14.25" customHeight="1" x14ac:dyDescent="0.25">
      <c r="E289" s="18" t="e">
        <f>IF(ISBLANK(#REF!),"",IF(#REF!&lt;850000,"J2","J1"))</f>
        <v>#REF!</v>
      </c>
    </row>
    <row r="290" spans="5:5" ht="14.25" customHeight="1" x14ac:dyDescent="0.25">
      <c r="E290" s="18" t="e">
        <f>IF(ISBLANK(#REF!),"",IF(#REF!&lt;850000,"J2","J1"))</f>
        <v>#REF!</v>
      </c>
    </row>
    <row r="291" spans="5:5" ht="14.25" customHeight="1" x14ac:dyDescent="0.25">
      <c r="E291" s="18" t="e">
        <f>IF(ISBLANK(#REF!),"",IF(#REF!&lt;850000,"J2","J1"))</f>
        <v>#REF!</v>
      </c>
    </row>
    <row r="292" spans="5:5" ht="14.25" customHeight="1" x14ac:dyDescent="0.25">
      <c r="E292" s="18" t="e">
        <f>IF(ISBLANK(#REF!),"",IF(#REF!&lt;850000,"J2","J1"))</f>
        <v>#REF!</v>
      </c>
    </row>
    <row r="293" spans="5:5" ht="14.25" customHeight="1" x14ac:dyDescent="0.25">
      <c r="E293" s="18" t="e">
        <f>IF(ISBLANK(#REF!),"",IF(#REF!&lt;850000,"J2","J1"))</f>
        <v>#REF!</v>
      </c>
    </row>
    <row r="294" spans="5:5" ht="14.25" customHeight="1" x14ac:dyDescent="0.25">
      <c r="E294" s="18" t="e">
        <f>IF(ISBLANK(#REF!),"",IF(#REF!&lt;850000,"J2","J1"))</f>
        <v>#REF!</v>
      </c>
    </row>
    <row r="295" spans="5:5" ht="14.25" customHeight="1" x14ac:dyDescent="0.25">
      <c r="E295" s="18" t="e">
        <f>IF(ISBLANK(#REF!),"",IF(#REF!&lt;850000,"J2","J1"))</f>
        <v>#REF!</v>
      </c>
    </row>
    <row r="296" spans="5:5" ht="14.25" customHeight="1" x14ac:dyDescent="0.25">
      <c r="E296" s="18" t="e">
        <f>IF(ISBLANK(#REF!),"",IF(#REF!&lt;850000,"J2","J1"))</f>
        <v>#REF!</v>
      </c>
    </row>
    <row r="297" spans="5:5" ht="14.25" customHeight="1" x14ac:dyDescent="0.25">
      <c r="E297" s="18" t="e">
        <f>IF(ISBLANK(#REF!),"",IF(#REF!&lt;850000,"J2","J1"))</f>
        <v>#REF!</v>
      </c>
    </row>
    <row r="298" spans="5:5" ht="14.25" customHeight="1" x14ac:dyDescent="0.25">
      <c r="E298" s="18" t="e">
        <f>IF(ISBLANK(#REF!),"",IF(#REF!&lt;850000,"J2","J1"))</f>
        <v>#REF!</v>
      </c>
    </row>
    <row r="299" spans="5:5" ht="14.25" customHeight="1" x14ac:dyDescent="0.25">
      <c r="E299" s="18" t="e">
        <f>IF(ISBLANK(#REF!),"",IF(#REF!&lt;850000,"J2","J1"))</f>
        <v>#REF!</v>
      </c>
    </row>
    <row r="300" spans="5:5" ht="14.25" customHeight="1" x14ac:dyDescent="0.25">
      <c r="E300" s="18" t="e">
        <f>IF(ISBLANK(#REF!),"",IF(#REF!&lt;850000,"J2","J1"))</f>
        <v>#REF!</v>
      </c>
    </row>
    <row r="301" spans="5:5" ht="14.25" customHeight="1" x14ac:dyDescent="0.25">
      <c r="E301" s="18" t="e">
        <f>IF(ISBLANK(#REF!),"",IF(#REF!&lt;850000,"J2","J1"))</f>
        <v>#REF!</v>
      </c>
    </row>
    <row r="302" spans="5:5" ht="14.25" customHeight="1" x14ac:dyDescent="0.25">
      <c r="E302" s="18" t="e">
        <f>IF(ISBLANK(#REF!),"",IF(#REF!&lt;850000,"J2","J1"))</f>
        <v>#REF!</v>
      </c>
    </row>
    <row r="303" spans="5:5" ht="14.25" customHeight="1" x14ac:dyDescent="0.25">
      <c r="E303" s="18" t="e">
        <f>IF(ISBLANK(#REF!),"",IF(#REF!&lt;850000,"J2","J1"))</f>
        <v>#REF!</v>
      </c>
    </row>
    <row r="304" spans="5:5" ht="14.25" customHeight="1" x14ac:dyDescent="0.25">
      <c r="E304" s="18" t="e">
        <f>IF(ISBLANK(#REF!),"",IF(#REF!&lt;850000,"J2","J1"))</f>
        <v>#REF!</v>
      </c>
    </row>
    <row r="305" spans="5:5" ht="14.25" customHeight="1" x14ac:dyDescent="0.25">
      <c r="E305" s="18" t="e">
        <f>IF(ISBLANK(#REF!),"",IF(#REF!&lt;850000,"J2","J1"))</f>
        <v>#REF!</v>
      </c>
    </row>
    <row r="306" spans="5:5" ht="14.25" customHeight="1" x14ac:dyDescent="0.25">
      <c r="E306" s="18" t="e">
        <f>IF(ISBLANK(#REF!),"",IF(#REF!&lt;850000,"J2","J1"))</f>
        <v>#REF!</v>
      </c>
    </row>
    <row r="307" spans="5:5" ht="14.25" customHeight="1" x14ac:dyDescent="0.25">
      <c r="E307" s="18" t="e">
        <f>IF(ISBLANK(#REF!),"",IF(#REF!&lt;850000,"J2","J1"))</f>
        <v>#REF!</v>
      </c>
    </row>
    <row r="308" spans="5:5" ht="14.25" customHeight="1" x14ac:dyDescent="0.25">
      <c r="E308" s="18" t="e">
        <f>IF(ISBLANK(#REF!),"",IF(#REF!&lt;850000,"J2","J1"))</f>
        <v>#REF!</v>
      </c>
    </row>
    <row r="309" spans="5:5" ht="14.25" customHeight="1" x14ac:dyDescent="0.25">
      <c r="E309" s="18" t="e">
        <f>IF(ISBLANK(#REF!),"",IF(#REF!&lt;850000,"J2","J1"))</f>
        <v>#REF!</v>
      </c>
    </row>
    <row r="310" spans="5:5" ht="14.25" customHeight="1" x14ac:dyDescent="0.25">
      <c r="E310" s="18" t="e">
        <f>IF(ISBLANK(#REF!),"",IF(#REF!&lt;850000,"J2","J1"))</f>
        <v>#REF!</v>
      </c>
    </row>
    <row r="311" spans="5:5" ht="14.25" customHeight="1" x14ac:dyDescent="0.25">
      <c r="E311" s="18" t="e">
        <f>IF(ISBLANK(#REF!),"",IF(#REF!&lt;850000,"J2","J1"))</f>
        <v>#REF!</v>
      </c>
    </row>
    <row r="312" spans="5:5" ht="14.25" customHeight="1" x14ac:dyDescent="0.25">
      <c r="E312" s="18" t="e">
        <f>IF(ISBLANK(#REF!),"",IF(#REF!&lt;850000,"J2","J1"))</f>
        <v>#REF!</v>
      </c>
    </row>
    <row r="313" spans="5:5" ht="14.25" customHeight="1" x14ac:dyDescent="0.25">
      <c r="E313" s="18" t="e">
        <f>IF(ISBLANK(#REF!),"",IF(#REF!&lt;850000,"J2","J1"))</f>
        <v>#REF!</v>
      </c>
    </row>
    <row r="314" spans="5:5" ht="14.25" customHeight="1" x14ac:dyDescent="0.25">
      <c r="E314" s="18" t="e">
        <f>IF(ISBLANK(#REF!),"",IF(#REF!&lt;850000,"J2","J1"))</f>
        <v>#REF!</v>
      </c>
    </row>
    <row r="315" spans="5:5" ht="14.25" customHeight="1" x14ac:dyDescent="0.25">
      <c r="E315" s="18" t="e">
        <f>IF(ISBLANK(#REF!),"",IF(#REF!&lt;850000,"J2","J1"))</f>
        <v>#REF!</v>
      </c>
    </row>
    <row r="316" spans="5:5" ht="14.25" customHeight="1" x14ac:dyDescent="0.25">
      <c r="E316" s="18" t="e">
        <f>IF(ISBLANK(#REF!),"",IF(#REF!&lt;850000,"J2","J1"))</f>
        <v>#REF!</v>
      </c>
    </row>
    <row r="317" spans="5:5" ht="14.25" customHeight="1" x14ac:dyDescent="0.25">
      <c r="E317" s="18" t="e">
        <f>IF(ISBLANK(#REF!),"",IF(#REF!&lt;850000,"J2","J1"))</f>
        <v>#REF!</v>
      </c>
    </row>
    <row r="318" spans="5:5" ht="14.25" customHeight="1" x14ac:dyDescent="0.25">
      <c r="E318" s="18" t="e">
        <f>IF(ISBLANK(#REF!),"",IF(#REF!&lt;850000,"J2","J1"))</f>
        <v>#REF!</v>
      </c>
    </row>
    <row r="319" spans="5:5" ht="14.25" customHeight="1" x14ac:dyDescent="0.25">
      <c r="E319" s="18" t="e">
        <f>IF(ISBLANK(#REF!),"",IF(#REF!&lt;850000,"J2","J1"))</f>
        <v>#REF!</v>
      </c>
    </row>
    <row r="320" spans="5:5" ht="14.25" customHeight="1" x14ac:dyDescent="0.25">
      <c r="E320" s="18" t="e">
        <f>IF(ISBLANK(#REF!),"",IF(#REF!&lt;850000,"J2","J1"))</f>
        <v>#REF!</v>
      </c>
    </row>
    <row r="321" spans="5:5" ht="14.25" customHeight="1" x14ac:dyDescent="0.25">
      <c r="E321" s="18" t="e">
        <f>IF(ISBLANK(#REF!),"",IF(#REF!&lt;850000,"J2","J1"))</f>
        <v>#REF!</v>
      </c>
    </row>
    <row r="322" spans="5:5" ht="14.25" customHeight="1" x14ac:dyDescent="0.25">
      <c r="E322" s="18" t="e">
        <f>IF(ISBLANK(#REF!),"",IF(#REF!&lt;850000,"J2","J1"))</f>
        <v>#REF!</v>
      </c>
    </row>
    <row r="323" spans="5:5" x14ac:dyDescent="0.25">
      <c r="E323" s="18" t="e">
        <f>IF(ISBLANK(#REF!),"",IF(#REF!&lt;850000,"J2","J1"))</f>
        <v>#REF!</v>
      </c>
    </row>
    <row r="324" spans="5:5" x14ac:dyDescent="0.25">
      <c r="E324" s="18" t="e">
        <f>IF(ISBLANK(#REF!),"",IF(#REF!&lt;850000,"J2","J1"))</f>
        <v>#REF!</v>
      </c>
    </row>
    <row r="325" spans="5:5" x14ac:dyDescent="0.25">
      <c r="E325" s="18" t="e">
        <f>IF(ISBLANK(#REF!),"",IF(#REF!&lt;850000,"J2","J1"))</f>
        <v>#REF!</v>
      </c>
    </row>
    <row r="326" spans="5:5" x14ac:dyDescent="0.25">
      <c r="E326" s="18" t="e">
        <f>IF(ISBLANK(#REF!),"",IF(#REF!&lt;850000,"J2","J1"))</f>
        <v>#REF!</v>
      </c>
    </row>
    <row r="327" spans="5:5" x14ac:dyDescent="0.25">
      <c r="E327" s="18" t="e">
        <f>IF(ISBLANK(#REF!),"",IF(#REF!&lt;850000,"J2","J1"))</f>
        <v>#REF!</v>
      </c>
    </row>
    <row r="328" spans="5:5" x14ac:dyDescent="0.25">
      <c r="E328" s="18" t="e">
        <f>IF(ISBLANK(#REF!),"",IF(#REF!&lt;850000,"J2","J1"))</f>
        <v>#REF!</v>
      </c>
    </row>
    <row r="329" spans="5:5" x14ac:dyDescent="0.25">
      <c r="E329" s="18" t="e">
        <f>IF(ISBLANK(#REF!),"",IF(#REF!&lt;850000,"J2","J1"))</f>
        <v>#REF!</v>
      </c>
    </row>
    <row r="330" spans="5:5" x14ac:dyDescent="0.25">
      <c r="E330" s="18" t="e">
        <f>IF(ISBLANK(#REF!),"",IF(#REF!&lt;850000,"J2","J1"))</f>
        <v>#REF!</v>
      </c>
    </row>
    <row r="331" spans="5:5" x14ac:dyDescent="0.25">
      <c r="E331" s="18" t="e">
        <f>IF(ISBLANK(#REF!),"",IF(#REF!&lt;850000,"J2","J1"))</f>
        <v>#REF!</v>
      </c>
    </row>
    <row r="332" spans="5:5" x14ac:dyDescent="0.25">
      <c r="E332" s="18" t="e">
        <f>IF(ISBLANK(#REF!),"",IF(#REF!&lt;850000,"J2","J1"))</f>
        <v>#REF!</v>
      </c>
    </row>
    <row r="333" spans="5:5" x14ac:dyDescent="0.25">
      <c r="E333" s="18" t="e">
        <f>IF(ISBLANK(#REF!),"",IF(#REF!&lt;850000,"J2","J1"))</f>
        <v>#REF!</v>
      </c>
    </row>
    <row r="334" spans="5:5" x14ac:dyDescent="0.25">
      <c r="E334" s="18" t="e">
        <f>IF(ISBLANK(#REF!),"",IF(#REF!&lt;850000,"J2","J1"))</f>
        <v>#REF!</v>
      </c>
    </row>
    <row r="335" spans="5:5" x14ac:dyDescent="0.25">
      <c r="E335" s="18" t="e">
        <f>IF(ISBLANK(#REF!),"",IF(#REF!&lt;850000,"J2","J1"))</f>
        <v>#REF!</v>
      </c>
    </row>
    <row r="336" spans="5:5" x14ac:dyDescent="0.25">
      <c r="E336" s="18" t="e">
        <f>IF(ISBLANK(#REF!),"",IF(#REF!&lt;850000,"J2","J1"))</f>
        <v>#REF!</v>
      </c>
    </row>
    <row r="337" spans="5:5" x14ac:dyDescent="0.25">
      <c r="E337" s="18" t="e">
        <f>IF(ISBLANK(#REF!),"",IF(#REF!&lt;850000,"J2","J1"))</f>
        <v>#REF!</v>
      </c>
    </row>
    <row r="338" spans="5:5" x14ac:dyDescent="0.25">
      <c r="E338" s="18" t="e">
        <f>IF(ISBLANK(#REF!),"",IF(#REF!&lt;850000,"J2","J1"))</f>
        <v>#REF!</v>
      </c>
    </row>
    <row r="339" spans="5:5" x14ac:dyDescent="0.25">
      <c r="E339" s="18" t="e">
        <f>IF(ISBLANK(#REF!),"",IF(#REF!&lt;850000,"J2","J1"))</f>
        <v>#REF!</v>
      </c>
    </row>
    <row r="340" spans="5:5" x14ac:dyDescent="0.25">
      <c r="E340" s="18" t="e">
        <f>IF(ISBLANK(#REF!),"",IF(#REF!&lt;850000,"J2","J1"))</f>
        <v>#REF!</v>
      </c>
    </row>
    <row r="341" spans="5:5" x14ac:dyDescent="0.25">
      <c r="E341" s="18" t="e">
        <f>IF(ISBLANK(#REF!),"",IF(#REF!&lt;850000,"J2","J1"))</f>
        <v>#REF!</v>
      </c>
    </row>
    <row r="342" spans="5:5" x14ac:dyDescent="0.25">
      <c r="E342" s="18" t="e">
        <f>IF(ISBLANK(#REF!),"",IF(#REF!&lt;850000,"J2","J1"))</f>
        <v>#REF!</v>
      </c>
    </row>
    <row r="343" spans="5:5" x14ac:dyDescent="0.25">
      <c r="E343" s="18" t="e">
        <f>IF(ISBLANK(#REF!),"",IF(#REF!&lt;850000,"J2","J1"))</f>
        <v>#REF!</v>
      </c>
    </row>
    <row r="344" spans="5:5" x14ac:dyDescent="0.25">
      <c r="E344" s="18" t="e">
        <f>IF(ISBLANK(#REF!),"",IF(#REF!&lt;850000,"J2","J1"))</f>
        <v>#REF!</v>
      </c>
    </row>
    <row r="345" spans="5:5" x14ac:dyDescent="0.25">
      <c r="E345" s="18" t="e">
        <f>IF(ISBLANK(#REF!),"",IF(#REF!&lt;850000,"J2","J1"))</f>
        <v>#REF!</v>
      </c>
    </row>
    <row r="346" spans="5:5" x14ac:dyDescent="0.25">
      <c r="E346" s="18" t="e">
        <f>IF(ISBLANK(#REF!),"",IF(#REF!&lt;850000,"J2","J1"))</f>
        <v>#REF!</v>
      </c>
    </row>
    <row r="347" spans="5:5" x14ac:dyDescent="0.25">
      <c r="E347" s="18" t="e">
        <f>IF(ISBLANK(#REF!),"",IF(#REF!&lt;850000,"J2","J1"))</f>
        <v>#REF!</v>
      </c>
    </row>
    <row r="348" spans="5:5" x14ac:dyDescent="0.25">
      <c r="E348" s="18" t="e">
        <f>IF(ISBLANK(#REF!),"",IF(#REF!&lt;850000,"J2","J1"))</f>
        <v>#REF!</v>
      </c>
    </row>
    <row r="349" spans="5:5" x14ac:dyDescent="0.25">
      <c r="E349" s="18" t="e">
        <f>IF(ISBLANK(#REF!),"",IF(#REF!&lt;850000,"J2","J1"))</f>
        <v>#REF!</v>
      </c>
    </row>
    <row r="350" spans="5:5" x14ac:dyDescent="0.25">
      <c r="E350" s="18" t="e">
        <f>IF(ISBLANK(#REF!),"",IF(#REF!&lt;850000,"J2","J1"))</f>
        <v>#REF!</v>
      </c>
    </row>
    <row r="351" spans="5:5" x14ac:dyDescent="0.25">
      <c r="E351" s="18" t="e">
        <f>IF(ISBLANK(#REF!),"",IF(#REF!&lt;850000,"J2","J1"))</f>
        <v>#REF!</v>
      </c>
    </row>
    <row r="352" spans="5:5" x14ac:dyDescent="0.25">
      <c r="E352" s="18" t="e">
        <f>IF(ISBLANK(#REF!),"",IF(#REF!&lt;850000,"J2","J1"))</f>
        <v>#REF!</v>
      </c>
    </row>
    <row r="353" spans="5:5" x14ac:dyDescent="0.25">
      <c r="E353" s="18" t="e">
        <f>IF(ISBLANK(#REF!),"",IF(#REF!&lt;850000,"J2","J1"))</f>
        <v>#REF!</v>
      </c>
    </row>
    <row r="354" spans="5:5" x14ac:dyDescent="0.25">
      <c r="E354" s="18" t="e">
        <f>IF(ISBLANK(#REF!),"",IF(#REF!&lt;850000,"J2","J1"))</f>
        <v>#REF!</v>
      </c>
    </row>
    <row r="355" spans="5:5" x14ac:dyDescent="0.25">
      <c r="E355" s="18" t="e">
        <f>IF(ISBLANK(#REF!),"",IF(#REF!&lt;850000,"J2","J1"))</f>
        <v>#REF!</v>
      </c>
    </row>
    <row r="356" spans="5:5" x14ac:dyDescent="0.25">
      <c r="E356" s="18" t="e">
        <f>IF(ISBLANK(#REF!),"",IF(#REF!&lt;850000,"J2","J1"))</f>
        <v>#REF!</v>
      </c>
    </row>
    <row r="357" spans="5:5" x14ac:dyDescent="0.25">
      <c r="E357" s="18" t="e">
        <f>IF(ISBLANK(#REF!),"",IF(#REF!&lt;850000,"J2","J1"))</f>
        <v>#REF!</v>
      </c>
    </row>
    <row r="358" spans="5:5" x14ac:dyDescent="0.25">
      <c r="E358" s="18" t="e">
        <f>IF(ISBLANK(#REF!),"",IF(#REF!&lt;850000,"J2","J1"))</f>
        <v>#REF!</v>
      </c>
    </row>
    <row r="359" spans="5:5" x14ac:dyDescent="0.25">
      <c r="E359" s="18" t="e">
        <f>IF(ISBLANK(#REF!),"",IF(#REF!&lt;850000,"J2","J1"))</f>
        <v>#REF!</v>
      </c>
    </row>
    <row r="360" spans="5:5" x14ac:dyDescent="0.25">
      <c r="E360" s="18" t="e">
        <f>IF(ISBLANK(#REF!),"",IF(#REF!&lt;850000,"J2","J1"))</f>
        <v>#REF!</v>
      </c>
    </row>
    <row r="361" spans="5:5" x14ac:dyDescent="0.25">
      <c r="E361" s="18" t="e">
        <f>IF(ISBLANK(#REF!),"",IF(#REF!&lt;850000,"J2","J1"))</f>
        <v>#REF!</v>
      </c>
    </row>
    <row r="362" spans="5:5" x14ac:dyDescent="0.25">
      <c r="E362" s="18" t="e">
        <f>IF(ISBLANK(#REF!),"",IF(#REF!&lt;850000,"J2","J1"))</f>
        <v>#REF!</v>
      </c>
    </row>
    <row r="363" spans="5:5" x14ac:dyDescent="0.25">
      <c r="E363" s="18" t="e">
        <f>IF(ISBLANK(#REF!),"",IF(#REF!&lt;850000,"J2","J1"))</f>
        <v>#REF!</v>
      </c>
    </row>
    <row r="364" spans="5:5" x14ac:dyDescent="0.25">
      <c r="E364" s="18" t="e">
        <f>IF(ISBLANK(#REF!),"",IF(#REF!&lt;850000,"J2","J1"))</f>
        <v>#REF!</v>
      </c>
    </row>
    <row r="365" spans="5:5" x14ac:dyDescent="0.25">
      <c r="E365" s="18" t="e">
        <f>IF(ISBLANK(#REF!),"",IF(#REF!&lt;850000,"J2","J1"))</f>
        <v>#REF!</v>
      </c>
    </row>
    <row r="366" spans="5:5" x14ac:dyDescent="0.25">
      <c r="E366" s="18" t="e">
        <f>IF(ISBLANK(#REF!),"",IF(#REF!&lt;850000,"J2","J1"))</f>
        <v>#REF!</v>
      </c>
    </row>
    <row r="367" spans="5:5" x14ac:dyDescent="0.25">
      <c r="E367" s="18" t="e">
        <f>IF(ISBLANK(#REF!),"",IF(#REF!&lt;850000,"J2","J1"))</f>
        <v>#REF!</v>
      </c>
    </row>
    <row r="368" spans="5:5" x14ac:dyDescent="0.25">
      <c r="E368" s="18" t="e">
        <f>IF(ISBLANK(#REF!),"",IF(#REF!&lt;850000,"J2","J1"))</f>
        <v>#REF!</v>
      </c>
    </row>
    <row r="369" spans="5:5" x14ac:dyDescent="0.25">
      <c r="E369" s="18" t="e">
        <f>IF(ISBLANK(#REF!),"",IF(#REF!&lt;850000,"J2","J1"))</f>
        <v>#REF!</v>
      </c>
    </row>
    <row r="370" spans="5:5" x14ac:dyDescent="0.25">
      <c r="E370" s="18" t="e">
        <f>IF(ISBLANK(#REF!),"",IF(#REF!&lt;850000,"J2","J1"))</f>
        <v>#REF!</v>
      </c>
    </row>
    <row r="371" spans="5:5" x14ac:dyDescent="0.25">
      <c r="E371" s="18" t="e">
        <f>IF(ISBLANK(#REF!),"",IF(#REF!&lt;850000,"J2","J1"))</f>
        <v>#REF!</v>
      </c>
    </row>
    <row r="372" spans="5:5" x14ac:dyDescent="0.25">
      <c r="E372" s="18" t="e">
        <f>IF(ISBLANK(#REF!),"",IF(#REF!&lt;850000,"J2","J1"))</f>
        <v>#REF!</v>
      </c>
    </row>
    <row r="373" spans="5:5" x14ac:dyDescent="0.25">
      <c r="E373" s="18" t="e">
        <f>IF(ISBLANK(#REF!),"",IF(#REF!&lt;850000,"J2","J1"))</f>
        <v>#REF!</v>
      </c>
    </row>
    <row r="374" spans="5:5" x14ac:dyDescent="0.25">
      <c r="E374" s="18" t="e">
        <f>IF(ISBLANK(#REF!),"",IF(#REF!&lt;850000,"J2","J1"))</f>
        <v>#REF!</v>
      </c>
    </row>
    <row r="375" spans="5:5" x14ac:dyDescent="0.25">
      <c r="E375" s="18" t="e">
        <f>IF(ISBLANK(#REF!),"",IF(#REF!&lt;850000,"J2","J1"))</f>
        <v>#REF!</v>
      </c>
    </row>
    <row r="376" spans="5:5" x14ac:dyDescent="0.25">
      <c r="E376" s="18" t="e">
        <f>IF(ISBLANK(#REF!),"",IF(#REF!&lt;850000,"J2","J1"))</f>
        <v>#REF!</v>
      </c>
    </row>
    <row r="377" spans="5:5" x14ac:dyDescent="0.25">
      <c r="E377" s="18" t="e">
        <f>IF(ISBLANK(#REF!),"",IF(#REF!&lt;850000,"J2","J1"))</f>
        <v>#REF!</v>
      </c>
    </row>
    <row r="378" spans="5:5" x14ac:dyDescent="0.25">
      <c r="E378" s="18" t="e">
        <f>IF(ISBLANK(#REF!),"",IF(#REF!&lt;850000,"J2","J1"))</f>
        <v>#REF!</v>
      </c>
    </row>
    <row r="379" spans="5:5" x14ac:dyDescent="0.25">
      <c r="E379" s="18" t="e">
        <f>IF(ISBLANK(#REF!),"",IF(#REF!&lt;850000,"J2","J1"))</f>
        <v>#REF!</v>
      </c>
    </row>
    <row r="380" spans="5:5" x14ac:dyDescent="0.25">
      <c r="E380" s="18" t="e">
        <f>IF(ISBLANK(#REF!),"",IF(#REF!&lt;850000,"J2","J1"))</f>
        <v>#REF!</v>
      </c>
    </row>
    <row r="381" spans="5:5" x14ac:dyDescent="0.25">
      <c r="E381" s="18" t="e">
        <f>IF(ISBLANK(#REF!),"",IF(#REF!&lt;850000,"J2","J1"))</f>
        <v>#REF!</v>
      </c>
    </row>
    <row r="382" spans="5:5" x14ac:dyDescent="0.25">
      <c r="E382" s="18" t="e">
        <f>IF(ISBLANK(#REF!),"",IF(#REF!&lt;850000,"J2","J1"))</f>
        <v>#REF!</v>
      </c>
    </row>
    <row r="383" spans="5:5" x14ac:dyDescent="0.25">
      <c r="E383" s="18" t="e">
        <f>IF(ISBLANK(#REF!),"",IF(#REF!&lt;850000,"J2","J1"))</f>
        <v>#REF!</v>
      </c>
    </row>
    <row r="384" spans="5:5" x14ac:dyDescent="0.25">
      <c r="E384" s="18" t="e">
        <f>IF(ISBLANK(#REF!),"",IF(#REF!&lt;850000,"J2","J1"))</f>
        <v>#REF!</v>
      </c>
    </row>
    <row r="385" spans="5:5" x14ac:dyDescent="0.25">
      <c r="E385" s="18" t="e">
        <f>IF(ISBLANK(#REF!),"",IF(#REF!&lt;850000,"J2","J1"))</f>
        <v>#REF!</v>
      </c>
    </row>
    <row r="386" spans="5:5" x14ac:dyDescent="0.25">
      <c r="E386" s="18" t="e">
        <f>IF(ISBLANK(#REF!),"",IF(#REF!&lt;850000,"J2","J1"))</f>
        <v>#REF!</v>
      </c>
    </row>
    <row r="387" spans="5:5" x14ac:dyDescent="0.25">
      <c r="E387" s="18" t="e">
        <f>IF(ISBLANK(#REF!),"",IF(#REF!&lt;850000,"J2","J1"))</f>
        <v>#REF!</v>
      </c>
    </row>
    <row r="388" spans="5:5" x14ac:dyDescent="0.25">
      <c r="E388" s="18" t="e">
        <f>IF(ISBLANK(#REF!),"",IF(#REF!&lt;850000,"J2","J1"))</f>
        <v>#REF!</v>
      </c>
    </row>
    <row r="389" spans="5:5" x14ac:dyDescent="0.25">
      <c r="E389" s="18" t="e">
        <f>IF(ISBLANK(#REF!),"",IF(#REF!&lt;850000,"J2","J1"))</f>
        <v>#REF!</v>
      </c>
    </row>
    <row r="390" spans="5:5" x14ac:dyDescent="0.25">
      <c r="E390" s="18" t="e">
        <f>IF(ISBLANK(#REF!),"",IF(#REF!&lt;850000,"J2","J1"))</f>
        <v>#REF!</v>
      </c>
    </row>
    <row r="391" spans="5:5" x14ac:dyDescent="0.25">
      <c r="E391" s="18" t="e">
        <f>IF(ISBLANK(#REF!),"",IF(#REF!&lt;850000,"J2","J1"))</f>
        <v>#REF!</v>
      </c>
    </row>
    <row r="392" spans="5:5" x14ac:dyDescent="0.25">
      <c r="E392" s="18" t="e">
        <f>IF(ISBLANK(#REF!),"",IF(#REF!&lt;850000,"J2","J1"))</f>
        <v>#REF!</v>
      </c>
    </row>
    <row r="393" spans="5:5" x14ac:dyDescent="0.25">
      <c r="E393" s="18" t="e">
        <f>IF(ISBLANK(#REF!),"",IF(#REF!&lt;850000,"J2","J1"))</f>
        <v>#REF!</v>
      </c>
    </row>
    <row r="394" spans="5:5" x14ac:dyDescent="0.25">
      <c r="E394" s="18" t="e">
        <f>IF(ISBLANK(#REF!),"",IF(#REF!&lt;850000,"J2","J1"))</f>
        <v>#REF!</v>
      </c>
    </row>
    <row r="395" spans="5:5" x14ac:dyDescent="0.25">
      <c r="E395" s="18" t="e">
        <f>IF(ISBLANK(#REF!),"",IF(#REF!&lt;850000,"J2","J1"))</f>
        <v>#REF!</v>
      </c>
    </row>
    <row r="396" spans="5:5" x14ac:dyDescent="0.25">
      <c r="E396" s="18" t="e">
        <f>IF(ISBLANK(#REF!),"",IF(#REF!&lt;850000,"J2","J1"))</f>
        <v>#REF!</v>
      </c>
    </row>
    <row r="397" spans="5:5" x14ac:dyDescent="0.25">
      <c r="E397" s="18" t="e">
        <f>IF(ISBLANK(#REF!),"",IF(#REF!&lt;850000,"J2","J1"))</f>
        <v>#REF!</v>
      </c>
    </row>
    <row r="398" spans="5:5" x14ac:dyDescent="0.25">
      <c r="E398" s="18" t="e">
        <f>IF(ISBLANK(#REF!),"",IF(#REF!&lt;850000,"J2","J1"))</f>
        <v>#REF!</v>
      </c>
    </row>
    <row r="399" spans="5:5" x14ac:dyDescent="0.25">
      <c r="E399" s="18" t="e">
        <f>IF(ISBLANK(#REF!),"",IF(#REF!&lt;850000,"J2","J1"))</f>
        <v>#REF!</v>
      </c>
    </row>
    <row r="400" spans="5:5" x14ac:dyDescent="0.25">
      <c r="E400" s="18" t="e">
        <f>IF(ISBLANK(#REF!),"",IF(#REF!&lt;850000,"J2","J1"))</f>
        <v>#REF!</v>
      </c>
    </row>
    <row r="401" spans="5:5" x14ac:dyDescent="0.25">
      <c r="E401" s="18" t="e">
        <f>IF(ISBLANK(#REF!),"",IF(#REF!&lt;850000,"J2","J1"))</f>
        <v>#REF!</v>
      </c>
    </row>
    <row r="402" spans="5:5" x14ac:dyDescent="0.25">
      <c r="E402" s="18" t="e">
        <f>IF(ISBLANK(#REF!),"",IF(#REF!&lt;850000,"J2","J1"))</f>
        <v>#REF!</v>
      </c>
    </row>
    <row r="403" spans="5:5" x14ac:dyDescent="0.25">
      <c r="E403" s="18" t="e">
        <f>IF(ISBLANK(#REF!),"",IF(#REF!&lt;850000,"J2","J1"))</f>
        <v>#REF!</v>
      </c>
    </row>
    <row r="404" spans="5:5" x14ac:dyDescent="0.25">
      <c r="E404" s="18" t="e">
        <f>IF(ISBLANK(#REF!),"",IF(#REF!&lt;850000,"J2","J1"))</f>
        <v>#REF!</v>
      </c>
    </row>
    <row r="405" spans="5:5" x14ac:dyDescent="0.25">
      <c r="E405" s="18" t="e">
        <f>IF(ISBLANK(#REF!),"",IF(#REF!&lt;850000,"J2","J1"))</f>
        <v>#REF!</v>
      </c>
    </row>
    <row r="406" spans="5:5" x14ac:dyDescent="0.25">
      <c r="E406" s="18" t="e">
        <f>IF(ISBLANK(#REF!),"",IF(#REF!&lt;850000,"J2","J1"))</f>
        <v>#REF!</v>
      </c>
    </row>
    <row r="407" spans="5:5" x14ac:dyDescent="0.25">
      <c r="E407" s="18" t="e">
        <f>IF(ISBLANK(#REF!),"",IF(#REF!&lt;850000,"J2","J1"))</f>
        <v>#REF!</v>
      </c>
    </row>
    <row r="408" spans="5:5" x14ac:dyDescent="0.25">
      <c r="E408" s="18" t="e">
        <f>IF(ISBLANK(#REF!),"",IF(#REF!&lt;850000,"J2","J1"))</f>
        <v>#REF!</v>
      </c>
    </row>
    <row r="409" spans="5:5" x14ac:dyDescent="0.25">
      <c r="E409" s="18" t="e">
        <f>IF(ISBLANK(#REF!),"",IF(#REF!&lt;850000,"J2","J1"))</f>
        <v>#REF!</v>
      </c>
    </row>
    <row r="410" spans="5:5" x14ac:dyDescent="0.25">
      <c r="E410" s="18" t="e">
        <f>IF(ISBLANK(#REF!),"",IF(#REF!&lt;850000,"J2","J1"))</f>
        <v>#REF!</v>
      </c>
    </row>
    <row r="411" spans="5:5" x14ac:dyDescent="0.25">
      <c r="E411" s="18" t="e">
        <f>IF(ISBLANK(#REF!),"",IF(#REF!&lt;850000,"J2","J1"))</f>
        <v>#REF!</v>
      </c>
    </row>
    <row r="412" spans="5:5" x14ac:dyDescent="0.25">
      <c r="E412" s="18" t="e">
        <f>IF(ISBLANK(#REF!),"",IF(#REF!&lt;850000,"J2","J1"))</f>
        <v>#REF!</v>
      </c>
    </row>
    <row r="413" spans="5:5" x14ac:dyDescent="0.25">
      <c r="E413" s="18" t="e">
        <f>IF(ISBLANK(#REF!),"",IF(#REF!&lt;850000,"J2","J1"))</f>
        <v>#REF!</v>
      </c>
    </row>
    <row r="414" spans="5:5" x14ac:dyDescent="0.25">
      <c r="E414" s="18" t="e">
        <f>IF(ISBLANK(#REF!),"",IF(#REF!&lt;850000,"J2","J1"))</f>
        <v>#REF!</v>
      </c>
    </row>
    <row r="415" spans="5:5" x14ac:dyDescent="0.25">
      <c r="E415" s="18" t="e">
        <f>IF(ISBLANK(#REF!),"",IF(#REF!&lt;850000,"J2","J1"))</f>
        <v>#REF!</v>
      </c>
    </row>
    <row r="416" spans="5:5" x14ac:dyDescent="0.25">
      <c r="E416" s="18" t="e">
        <f>IF(ISBLANK(#REF!),"",IF(#REF!&lt;850000,"J2","J1"))</f>
        <v>#REF!</v>
      </c>
    </row>
    <row r="417" spans="5:5" x14ac:dyDescent="0.25">
      <c r="E417" s="18" t="e">
        <f>IF(ISBLANK(#REF!),"",IF(#REF!&lt;850000,"J2","J1"))</f>
        <v>#REF!</v>
      </c>
    </row>
    <row r="418" spans="5:5" x14ac:dyDescent="0.25">
      <c r="E418" s="18" t="e">
        <f>IF(ISBLANK(#REF!),"",IF(#REF!&lt;850000,"J2","J1"))</f>
        <v>#REF!</v>
      </c>
    </row>
    <row r="419" spans="5:5" x14ac:dyDescent="0.25">
      <c r="E419" s="18" t="e">
        <f>IF(ISBLANK(#REF!),"",IF(#REF!&lt;850000,"J2","J1"))</f>
        <v>#REF!</v>
      </c>
    </row>
    <row r="420" spans="5:5" x14ac:dyDescent="0.25">
      <c r="E420" s="18" t="e">
        <f>IF(ISBLANK(#REF!),"",IF(#REF!&lt;850000,"J2","J1"))</f>
        <v>#REF!</v>
      </c>
    </row>
    <row r="421" spans="5:5" x14ac:dyDescent="0.25">
      <c r="E421" s="18" t="e">
        <f>IF(ISBLANK(#REF!),"",IF(#REF!&lt;850000,"J2","J1"))</f>
        <v>#REF!</v>
      </c>
    </row>
    <row r="422" spans="5:5" x14ac:dyDescent="0.25">
      <c r="E422" s="18" t="e">
        <f>IF(ISBLANK(#REF!),"",IF(#REF!&lt;850000,"J2","J1"))</f>
        <v>#REF!</v>
      </c>
    </row>
    <row r="423" spans="5:5" x14ac:dyDescent="0.25">
      <c r="E423" s="18" t="e">
        <f>IF(ISBLANK(#REF!),"",IF(#REF!&lt;850000,"J2","J1"))</f>
        <v>#REF!</v>
      </c>
    </row>
    <row r="424" spans="5:5" x14ac:dyDescent="0.25">
      <c r="E424" s="18" t="e">
        <f>IF(ISBLANK(#REF!),"",IF(#REF!&lt;850000,"J2","J1"))</f>
        <v>#REF!</v>
      </c>
    </row>
    <row r="425" spans="5:5" x14ac:dyDescent="0.25">
      <c r="E425" s="18" t="e">
        <f>IF(ISBLANK(#REF!),"",IF(#REF!&lt;850000,"J2","J1"))</f>
        <v>#REF!</v>
      </c>
    </row>
    <row r="426" spans="5:5" x14ac:dyDescent="0.25">
      <c r="E426" s="18" t="e">
        <f>IF(ISBLANK(#REF!),"",IF(#REF!&lt;850000,"J2","J1"))</f>
        <v>#REF!</v>
      </c>
    </row>
    <row r="427" spans="5:5" x14ac:dyDescent="0.25">
      <c r="E427" s="18" t="e">
        <f>IF(ISBLANK(#REF!),"",IF(#REF!&lt;850000,"J2","J1"))</f>
        <v>#REF!</v>
      </c>
    </row>
    <row r="428" spans="5:5" x14ac:dyDescent="0.25">
      <c r="E428" s="18" t="e">
        <f>IF(ISBLANK(#REF!),"",IF(#REF!&lt;850000,"J2","J1"))</f>
        <v>#REF!</v>
      </c>
    </row>
    <row r="429" spans="5:5" x14ac:dyDescent="0.25">
      <c r="E429" s="18" t="e">
        <f>IF(ISBLANK(#REF!),"",IF(#REF!&lt;850000,"J2","J1"))</f>
        <v>#REF!</v>
      </c>
    </row>
    <row r="430" spans="5:5" x14ac:dyDescent="0.25">
      <c r="E430" s="18" t="e">
        <f>IF(ISBLANK(#REF!),"",IF(#REF!&lt;850000,"J2","J1"))</f>
        <v>#REF!</v>
      </c>
    </row>
    <row r="431" spans="5:5" x14ac:dyDescent="0.25">
      <c r="E431" s="18" t="e">
        <f>IF(ISBLANK(#REF!),"",IF(#REF!&lt;850000,"J2","J1"))</f>
        <v>#REF!</v>
      </c>
    </row>
    <row r="432" spans="5:5" x14ac:dyDescent="0.25">
      <c r="E432" s="18" t="e">
        <f>IF(ISBLANK(#REF!),"",IF(#REF!&lt;850000,"J2","J1"))</f>
        <v>#REF!</v>
      </c>
    </row>
    <row r="433" spans="5:5" x14ac:dyDescent="0.25">
      <c r="E433" s="18" t="e">
        <f>IF(ISBLANK(#REF!),"",IF(#REF!&lt;850000,"J2","J1"))</f>
        <v>#REF!</v>
      </c>
    </row>
    <row r="434" spans="5:5" x14ac:dyDescent="0.25">
      <c r="E434" s="18" t="e">
        <f>IF(ISBLANK(#REF!),"",IF(#REF!&lt;850000,"J2","J1"))</f>
        <v>#REF!</v>
      </c>
    </row>
    <row r="435" spans="5:5" x14ac:dyDescent="0.25">
      <c r="E435" s="18" t="e">
        <f>IF(ISBLANK(#REF!),"",IF(#REF!&lt;850000,"J2","J1"))</f>
        <v>#REF!</v>
      </c>
    </row>
    <row r="436" spans="5:5" x14ac:dyDescent="0.25">
      <c r="E436" s="18" t="e">
        <f>IF(ISBLANK(#REF!),"",IF(#REF!&lt;850000,"J2","J1"))</f>
        <v>#REF!</v>
      </c>
    </row>
    <row r="437" spans="5:5" x14ac:dyDescent="0.25">
      <c r="E437" s="18" t="e">
        <f>IF(ISBLANK(#REF!),"",IF(#REF!&lt;850000,"J2","J1"))</f>
        <v>#REF!</v>
      </c>
    </row>
    <row r="438" spans="5:5" x14ac:dyDescent="0.25">
      <c r="E438" s="18" t="e">
        <f>IF(ISBLANK(#REF!),"",IF(#REF!&lt;850000,"J2","J1"))</f>
        <v>#REF!</v>
      </c>
    </row>
    <row r="439" spans="5:5" x14ac:dyDescent="0.25">
      <c r="E439" s="18" t="e">
        <f>IF(ISBLANK(#REF!),"",IF(#REF!&lt;850000,"J2","J1"))</f>
        <v>#REF!</v>
      </c>
    </row>
    <row r="440" spans="5:5" x14ac:dyDescent="0.25">
      <c r="E440" s="18" t="e">
        <f>IF(ISBLANK(#REF!),"",IF(#REF!&lt;850000,"J2","J1"))</f>
        <v>#REF!</v>
      </c>
    </row>
    <row r="441" spans="5:5" x14ac:dyDescent="0.25">
      <c r="E441" s="18" t="e">
        <f>IF(ISBLANK(#REF!),"",IF(#REF!&lt;850000,"J2","J1"))</f>
        <v>#REF!</v>
      </c>
    </row>
    <row r="442" spans="5:5" x14ac:dyDescent="0.25">
      <c r="E442" s="18" t="e">
        <f>IF(ISBLANK(#REF!),"",IF(#REF!&lt;850000,"J2","J1"))</f>
        <v>#REF!</v>
      </c>
    </row>
    <row r="443" spans="5:5" x14ac:dyDescent="0.25">
      <c r="E443" s="18" t="e">
        <f>IF(ISBLANK(#REF!),"",IF(#REF!&lt;850000,"J2","J1"))</f>
        <v>#REF!</v>
      </c>
    </row>
    <row r="444" spans="5:5" x14ac:dyDescent="0.25">
      <c r="E444" s="18" t="e">
        <f>IF(ISBLANK(#REF!),"",IF(#REF!&lt;850000,"J2","J1"))</f>
        <v>#REF!</v>
      </c>
    </row>
    <row r="445" spans="5:5" x14ac:dyDescent="0.25">
      <c r="E445" s="18" t="e">
        <f>IF(ISBLANK(#REF!),"",IF(#REF!&lt;850000,"J2","J1"))</f>
        <v>#REF!</v>
      </c>
    </row>
    <row r="446" spans="5:5" x14ac:dyDescent="0.25">
      <c r="E446" s="18" t="e">
        <f>IF(ISBLANK(#REF!),"",IF(#REF!&lt;850000,"J2","J1"))</f>
        <v>#REF!</v>
      </c>
    </row>
    <row r="447" spans="5:5" x14ac:dyDescent="0.25">
      <c r="E447" s="18" t="e">
        <f>IF(ISBLANK(#REF!),"",IF(#REF!&lt;850000,"J2","J1"))</f>
        <v>#REF!</v>
      </c>
    </row>
    <row r="448" spans="5:5" x14ac:dyDescent="0.25">
      <c r="E448" s="18" t="e">
        <f>IF(ISBLANK(#REF!),"",IF(#REF!&lt;850000,"J2","J1"))</f>
        <v>#REF!</v>
      </c>
    </row>
    <row r="449" spans="5:5" x14ac:dyDescent="0.25">
      <c r="E449" s="18" t="e">
        <f>IF(ISBLANK(#REF!),"",IF(#REF!&lt;850000,"J2","J1"))</f>
        <v>#REF!</v>
      </c>
    </row>
    <row r="450" spans="5:5" x14ac:dyDescent="0.25">
      <c r="E450" s="18" t="e">
        <f>IF(ISBLANK(#REF!),"",IF(#REF!&lt;850000,"J2","J1"))</f>
        <v>#REF!</v>
      </c>
    </row>
    <row r="451" spans="5:5" x14ac:dyDescent="0.25">
      <c r="E451" s="18" t="e">
        <f>IF(ISBLANK(#REF!),"",IF(#REF!&lt;850000,"J2","J1"))</f>
        <v>#REF!</v>
      </c>
    </row>
    <row r="452" spans="5:5" x14ac:dyDescent="0.25">
      <c r="E452" s="18" t="e">
        <f>IF(ISBLANK(#REF!),"",IF(#REF!&lt;850000,"J2","J1"))</f>
        <v>#REF!</v>
      </c>
    </row>
    <row r="453" spans="5:5" x14ac:dyDescent="0.25">
      <c r="E453" s="18" t="e">
        <f>IF(ISBLANK(#REF!),"",IF(#REF!&lt;850000,"J2","J1"))</f>
        <v>#REF!</v>
      </c>
    </row>
    <row r="454" spans="5:5" x14ac:dyDescent="0.25">
      <c r="E454" s="18" t="e">
        <f>IF(ISBLANK(#REF!),"",IF(#REF!&lt;850000,"J2","J1"))</f>
        <v>#REF!</v>
      </c>
    </row>
    <row r="455" spans="5:5" x14ac:dyDescent="0.25">
      <c r="E455" s="18" t="e">
        <f>IF(ISBLANK(#REF!),"",IF(#REF!&lt;850000,"J2","J1"))</f>
        <v>#REF!</v>
      </c>
    </row>
    <row r="456" spans="5:5" x14ac:dyDescent="0.25">
      <c r="E456" s="18" t="e">
        <f>IF(ISBLANK(#REF!),"",IF(#REF!&lt;850000,"J2","J1"))</f>
        <v>#REF!</v>
      </c>
    </row>
    <row r="457" spans="5:5" x14ac:dyDescent="0.25">
      <c r="E457" s="18" t="e">
        <f>IF(ISBLANK(#REF!),"",IF(#REF!&lt;850000,"J2","J1"))</f>
        <v>#REF!</v>
      </c>
    </row>
    <row r="458" spans="5:5" x14ac:dyDescent="0.25">
      <c r="E458" s="18" t="e">
        <f>IF(ISBLANK(#REF!),"",IF(#REF!&lt;850000,"J2","J1"))</f>
        <v>#REF!</v>
      </c>
    </row>
    <row r="459" spans="5:5" x14ac:dyDescent="0.25">
      <c r="E459" s="18" t="e">
        <f>IF(ISBLANK(#REF!),"",IF(#REF!&lt;850000,"J2","J1"))</f>
        <v>#REF!</v>
      </c>
    </row>
    <row r="460" spans="5:5" x14ac:dyDescent="0.25">
      <c r="E460" s="18" t="e">
        <f>IF(ISBLANK(#REF!),"",IF(#REF!&lt;850000,"J2","J1"))</f>
        <v>#REF!</v>
      </c>
    </row>
  </sheetData>
  <mergeCells count="1">
    <mergeCell ref="A4:B4"/>
  </mergeCells>
  <phoneticPr fontId="0" type="noConversion"/>
  <printOptions horizontalCentered="1"/>
  <pageMargins left="0.23622047244094491" right="0.19685039370078741" top="0.26" bottom="0.74" header="0.26" footer="0.5"/>
  <pageSetup paperSize="9" scale="89" orientation="portrait" r:id="rId1"/>
  <headerFooter alignWithMargins="0"/>
  <rowBreaks count="2" manualBreakCount="2">
    <brk id="57" max="6" man="1"/>
    <brk id="10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opLeftCell="A12" zoomScale="60" workbookViewId="0">
      <selection activeCell="B26" sqref="B26"/>
    </sheetView>
  </sheetViews>
  <sheetFormatPr baseColWidth="10" defaultRowHeight="15.75" x14ac:dyDescent="0.25"/>
  <cols>
    <col min="1" max="4" width="15.625" style="3" customWidth="1"/>
    <col min="5" max="5" width="16.25" style="3" customWidth="1"/>
    <col min="6" max="10" width="15.625" style="3" customWidth="1"/>
    <col min="11" max="11" width="8.25" style="3" customWidth="1"/>
    <col min="12" max="12" width="8.5" style="3" customWidth="1"/>
    <col min="13" max="16384" width="11" style="3"/>
  </cols>
  <sheetData>
    <row r="1" spans="1:12" customFormat="1" x14ac:dyDescent="0.25">
      <c r="A1" s="1"/>
      <c r="B1" s="1"/>
      <c r="H1" s="1"/>
      <c r="I1" s="1"/>
      <c r="J1" s="1"/>
      <c r="K1" s="2"/>
    </row>
    <row r="2" spans="1:12" customFormat="1" x14ac:dyDescent="0.25">
      <c r="A2" s="1"/>
      <c r="B2" s="1"/>
      <c r="H2" s="1"/>
      <c r="I2" s="1"/>
      <c r="J2" s="1"/>
      <c r="K2" s="2"/>
    </row>
    <row r="3" spans="1:12" customFormat="1" ht="19.5" customHeight="1" x14ac:dyDescent="0.25">
      <c r="A3" s="1"/>
      <c r="B3" s="1"/>
      <c r="H3" s="1"/>
      <c r="I3" s="1"/>
      <c r="J3" s="1"/>
      <c r="K3" s="2"/>
    </row>
    <row r="4" spans="1:12" customForma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38.25" customHeight="1" x14ac:dyDescent="0.4">
      <c r="A5" s="79" t="s">
        <v>6</v>
      </c>
      <c r="B5" s="79"/>
      <c r="C5" s="79"/>
      <c r="D5" s="79"/>
      <c r="E5" s="79"/>
      <c r="F5" s="79"/>
      <c r="G5" s="79"/>
      <c r="H5" s="79"/>
      <c r="I5" s="79"/>
      <c r="J5" s="79"/>
      <c r="K5" s="6"/>
      <c r="L5" s="6"/>
    </row>
    <row r="6" spans="1:12" ht="16.5" thickBot="1" x14ac:dyDescent="0.3"/>
    <row r="7" spans="1:12" s="8" customFormat="1" ht="30" x14ac:dyDescent="0.25">
      <c r="A7" s="7">
        <v>1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  <c r="H7" s="7">
        <v>8</v>
      </c>
      <c r="I7" s="7">
        <v>9</v>
      </c>
      <c r="J7" s="7">
        <v>10</v>
      </c>
    </row>
    <row r="8" spans="1:12" x14ac:dyDescent="0.25">
      <c r="A8" s="4" t="str">
        <f>IF(ISBLANK('Liste des engagés'!$B$8),"",VLOOKUP(A7,lp,2))</f>
        <v>LANGLO Morgane (F)</v>
      </c>
      <c r="B8" s="4" t="str">
        <f>IF(ISBLANK('Liste des engagés'!$B$8),"",VLOOKUP(B7,lp,2))</f>
        <v>GUILLEMET Axel</v>
      </c>
      <c r="C8" s="4" t="str">
        <f>IF(ISBLANK('Liste des engagés'!$B$8),"",VLOOKUP(C7,lp,2))</f>
        <v>AUFORT ALEXIS</v>
      </c>
      <c r="D8" s="4" t="str">
        <f>IF(ISBLANK('Liste des engagés'!$B$8),"",VLOOKUP(D7,lp,2))</f>
        <v>APVRILLE JULIAN</v>
      </c>
      <c r="E8" s="4" t="str">
        <f>IF(ISBLANK('Liste des engagés'!$B$8),"",VLOOKUP(E7,lp,2))</f>
        <v>CONANEC Martin</v>
      </c>
      <c r="F8" s="4" t="str">
        <f>IF(ISBLANK('Liste des engagés'!$B$8),"",VLOOKUP(F7,lp,2))</f>
        <v>QUELARD Antonin</v>
      </c>
      <c r="G8" s="4" t="str">
        <f>IF(ISBLANK('Liste des engagés'!$B$8),"",VLOOKUP(G7,lp,2))</f>
        <v>ETESSE FRANCOIS</v>
      </c>
      <c r="H8" s="4" t="str">
        <f>IF(ISBLANK('Liste des engagés'!$B$8),"",VLOOKUP(H7,lp,2))</f>
        <v>CHRISTIEN CLEMENT</v>
      </c>
      <c r="I8" s="4" t="str">
        <f>IF(ISBLANK('Liste des engagés'!$B$8),"",VLOOKUP(I7,lp,2))</f>
        <v>BRIENT VINCENT</v>
      </c>
      <c r="J8" s="4" t="str">
        <f>IF(ISBLANK('Liste des engagés'!$B$8),"",VLOOKUP(J7,lp,2))</f>
        <v>AZULAY Maël</v>
      </c>
    </row>
    <row r="9" spans="1:12" x14ac:dyDescent="0.25">
      <c r="A9" s="4" t="str">
        <f>IF(ISBLANK('Liste des engagés'!$B$8),"",VLOOKUP(A7,lp,3))</f>
        <v>UC Inguiniel</v>
      </c>
      <c r="B9" s="4" t="str">
        <f>IF(ISBLANK('Liste des engagés'!$B$8),"",VLOOKUP(B7,lp,3))</f>
        <v>Locminé</v>
      </c>
      <c r="C9" s="4" t="str">
        <f>IF(ISBLANK('Liste des engagés'!$B$8),"",VLOOKUP(C7,lp,3))</f>
        <v>UC Véloce Vannes</v>
      </c>
      <c r="D9" s="4" t="str">
        <f>IF(ISBLANK('Liste des engagés'!$B$8),"",VLOOKUP(D7,lp,3))</f>
        <v>UC Alréenne</v>
      </c>
      <c r="E9" s="4" t="str">
        <f>IF(ISBLANK('Liste des engagés'!$B$8),"",VLOOKUP(E7,lp,3))</f>
        <v>ACP Baud</v>
      </c>
      <c r="F9" s="4" t="str">
        <f>IF(ISBLANK('Liste des engagés'!$B$8),"",VLOOKUP(F7,lp,3))</f>
        <v>SC Malestroit</v>
      </c>
      <c r="G9" s="4" t="str">
        <f>IF(ISBLANK('Liste des engagés'!$B$8),"",VLOOKUP(G7,lp,3))</f>
        <v>Hennebont Cyclisme</v>
      </c>
      <c r="H9" s="4" t="str">
        <f>IF(ISBLANK('Liste des engagés'!$B$8),"",VLOOKUP(H7,lp,3))</f>
        <v>EC Queven</v>
      </c>
      <c r="I9" s="4" t="str">
        <f>IF(ISBLANK('Liste des engagés'!$B$8),"",VLOOKUP(I7,lp,3))</f>
        <v>EC Pluvignoise</v>
      </c>
      <c r="J9" s="4" t="str">
        <f>IF(ISBLANK('Liste des engagés'!$B$8),"",VLOOKUP(J7,lp,3))</f>
        <v xml:space="preserve">AC Lanester </v>
      </c>
    </row>
    <row r="10" spans="1:12" s="10" customFormat="1" ht="32.25" customHeight="1" thickBot="1" x14ac:dyDescent="0.3">
      <c r="A10" s="9">
        <f>IF(ISBLANK('Liste des engagés'!$B$8),"",VLOOKUP(A7,lp,4))</f>
        <v>0</v>
      </c>
      <c r="B10" s="9">
        <f>IF(ISBLANK('Liste des engagés'!$B$8),"",VLOOKUP(B7,lp,4))</f>
        <v>0</v>
      </c>
      <c r="C10" s="9">
        <f>IF(ISBLANK('Liste des engagés'!$B$8),"",VLOOKUP(C7,lp,4))</f>
        <v>0</v>
      </c>
      <c r="D10" s="9">
        <f>IF(ISBLANK('Liste des engagés'!$B$8),"",VLOOKUP(D7,lp,4))</f>
        <v>0</v>
      </c>
      <c r="E10" s="9">
        <f>IF(ISBLANK('Liste des engagés'!$B$8),"",VLOOKUP(E7,lp,4))</f>
        <v>0</v>
      </c>
      <c r="F10" s="9">
        <f>IF(ISBLANK('Liste des engagés'!$B$8),"",VLOOKUP(F7,lp,4))</f>
        <v>0</v>
      </c>
      <c r="G10" s="9">
        <f>IF(ISBLANK('Liste des engagés'!$B$8),"",VLOOKUP(G7,lp,4))</f>
        <v>0</v>
      </c>
      <c r="H10" s="9">
        <f>IF(ISBLANK('Liste des engagés'!$B$8),"",VLOOKUP(H7,lp,4))</f>
        <v>0</v>
      </c>
      <c r="I10" s="9">
        <f>IF(ISBLANK('Liste des engagés'!$B$8),"",VLOOKUP(I7,lp,4))</f>
        <v>0</v>
      </c>
      <c r="J10" s="9">
        <f>IF(ISBLANK('Liste des engagés'!$B$8),"",VLOOKUP(J7,lp,4))</f>
        <v>0</v>
      </c>
    </row>
    <row r="11" spans="1:12" s="8" customFormat="1" ht="30" x14ac:dyDescent="0.25">
      <c r="A11" s="7">
        <v>11</v>
      </c>
      <c r="B11" s="7">
        <v>12</v>
      </c>
      <c r="C11" s="7">
        <v>13</v>
      </c>
      <c r="D11" s="7">
        <v>14</v>
      </c>
      <c r="E11" s="7">
        <v>15</v>
      </c>
      <c r="F11" s="7">
        <v>16</v>
      </c>
      <c r="G11" s="7">
        <v>17</v>
      </c>
      <c r="H11" s="7">
        <v>18</v>
      </c>
      <c r="I11" s="7">
        <v>19</v>
      </c>
      <c r="J11" s="7">
        <v>20</v>
      </c>
    </row>
    <row r="12" spans="1:12" x14ac:dyDescent="0.25">
      <c r="A12" s="4" t="str">
        <f>IF(ISBLANK('Liste des engagés'!$B$8),"",VLOOKUP(A11,lp,2))</f>
        <v>LE COSSEC Raphaêl</v>
      </c>
      <c r="B12" s="4" t="str">
        <f>IF(ISBLANK('Liste des engagés'!$B$8),"",VLOOKUP(B11,lp,2))</f>
        <v xml:space="preserve">DESIGNE HUGO </v>
      </c>
      <c r="C12" s="4" t="str">
        <f>IF(ISBLANK('Liste des engagés'!$B$8),"",VLOOKUP(C11,lp,2))</f>
        <v>LANGLO Corentin</v>
      </c>
      <c r="D12" s="4" t="str">
        <f>IF(ISBLANK('Liste des engagés'!$B$8),"",VLOOKUP(D11,lp,2))</f>
        <v>LE PALLEC Mathis</v>
      </c>
      <c r="E12" s="4" t="str">
        <f>IF(ISBLANK('Liste des engagés'!$B$8),"",VLOOKUP(E11,lp,2))</f>
        <v>BOUR BAPTISTE</v>
      </c>
      <c r="F12" s="4" t="str">
        <f>IF(ISBLANK('Liste des engagés'!$B$8),"",VLOOKUP(F11,lp,2))</f>
        <v>JAFFRE CELIA (F)</v>
      </c>
      <c r="G12" s="4" t="str">
        <f>IF(ISBLANK('Liste des engagés'!$B$8),"",VLOOKUP(G11,lp,2))</f>
        <v>MOUELLIC Justin</v>
      </c>
      <c r="H12" s="4" t="str">
        <f>IF(ISBLANK('Liste des engagés'!$B$8),"",VLOOKUP(H11,lp,2))</f>
        <v>THIERRY Pierre</v>
      </c>
      <c r="I12" s="4" t="str">
        <f>IF(ISBLANK('Liste des engagés'!$B$8),"",VLOOKUP(I11,lp,2))</f>
        <v>MARTIN ELOUANN</v>
      </c>
      <c r="J12" s="4" t="str">
        <f>IF(ISBLANK('Liste des engagés'!$B$8),"",VLOOKUP(J11,lp,2))</f>
        <v>DE GUERDAVID FRANCK</v>
      </c>
    </row>
    <row r="13" spans="1:12" x14ac:dyDescent="0.25">
      <c r="A13" s="4" t="str">
        <f>IF(ISBLANK('Liste des engagés'!$B$8),"",VLOOKUP(A11,lp,3))</f>
        <v>VC Languidic</v>
      </c>
      <c r="B13" s="4" t="str">
        <f>IF(ISBLANK('Liste des engagés'!$B$8),"",VLOOKUP(B11,lp,3))</f>
        <v>UCP Josselin</v>
      </c>
      <c r="C13" s="4" t="str">
        <f>IF(ISBLANK('Liste des engagés'!$B$8),"",VLOOKUP(C11,lp,3))</f>
        <v>UC Inguiniel</v>
      </c>
      <c r="D13" s="4" t="str">
        <f>IF(ISBLANK('Liste des engagés'!$B$8),"",VLOOKUP(D11,lp,3))</f>
        <v>Locminé</v>
      </c>
      <c r="E13" s="4" t="str">
        <f>IF(ISBLANK('Liste des engagés'!$B$8),"",VLOOKUP(E11,lp,3))</f>
        <v>UC Véloce Vannes</v>
      </c>
      <c r="F13" s="4" t="str">
        <f>IF(ISBLANK('Liste des engagés'!$B$8),"",VLOOKUP(F11,lp,3))</f>
        <v>UC Alréenne</v>
      </c>
      <c r="G13" s="4" t="str">
        <f>IF(ISBLANK('Liste des engagés'!$B$8),"",VLOOKUP(G11,lp,3))</f>
        <v>ACP Baud</v>
      </c>
      <c r="H13" s="4" t="str">
        <f>IF(ISBLANK('Liste des engagés'!$B$8),"",VLOOKUP(H11,lp,3))</f>
        <v>SC Malestroit</v>
      </c>
      <c r="I13" s="4" t="str">
        <f>IF(ISBLANK('Liste des engagés'!$B$8),"",VLOOKUP(I11,lp,3))</f>
        <v>Hennebont Cyclisme</v>
      </c>
      <c r="J13" s="4" t="str">
        <f>IF(ISBLANK('Liste des engagés'!$B$8),"",VLOOKUP(J11,lp,3))</f>
        <v>EC Queven</v>
      </c>
    </row>
    <row r="14" spans="1:12" s="10" customFormat="1" ht="32.25" customHeight="1" thickBot="1" x14ac:dyDescent="0.3">
      <c r="A14" s="9">
        <f>IF(ISBLANK('Liste des engagés'!$B$8),"",VLOOKUP(A11,lp,4))</f>
        <v>0</v>
      </c>
      <c r="B14" s="9">
        <f>IF(ISBLANK('Liste des engagés'!$B$8),"",VLOOKUP(B11,lp,4))</f>
        <v>0</v>
      </c>
      <c r="C14" s="9">
        <f>IF(ISBLANK('Liste des engagés'!$B$8),"",VLOOKUP(C11,lp,4))</f>
        <v>0</v>
      </c>
      <c r="D14" s="9">
        <f>IF(ISBLANK('Liste des engagés'!$B$8),"",VLOOKUP(D11,lp,4))</f>
        <v>0</v>
      </c>
      <c r="E14" s="9">
        <f>IF(ISBLANK('Liste des engagés'!$B$8),"",VLOOKUP(E11,lp,4))</f>
        <v>0</v>
      </c>
      <c r="F14" s="9">
        <f>IF(ISBLANK('Liste des engagés'!$B$8),"",VLOOKUP(F11,lp,4))</f>
        <v>0</v>
      </c>
      <c r="G14" s="9">
        <f>IF(ISBLANK('Liste des engagés'!$B$8),"",VLOOKUP(G11,lp,4))</f>
        <v>0</v>
      </c>
      <c r="H14" s="9">
        <f>IF(ISBLANK('Liste des engagés'!$B$8),"",VLOOKUP(H11,lp,4))</f>
        <v>0</v>
      </c>
      <c r="I14" s="9">
        <f>IF(ISBLANK('Liste des engagés'!$B$8),"",VLOOKUP(I11,lp,4))</f>
        <v>0</v>
      </c>
      <c r="J14" s="9">
        <f>IF(ISBLANK('Liste des engagés'!$B$8),"",VLOOKUP(J11,lp,4))</f>
        <v>0</v>
      </c>
    </row>
    <row r="15" spans="1:12" s="8" customFormat="1" ht="30" x14ac:dyDescent="0.25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H15" s="7">
        <v>28</v>
      </c>
      <c r="I15" s="7">
        <v>29</v>
      </c>
      <c r="J15" s="7">
        <v>30</v>
      </c>
    </row>
    <row r="16" spans="1:12" x14ac:dyDescent="0.25">
      <c r="A16" s="4" t="str">
        <f>IF(ISBLANK('Liste des engagés'!$B$8),"",VLOOKUP(A15,lp,2))</f>
        <v>JEFFREDO LUCAZ</v>
      </c>
      <c r="B16" s="4" t="str">
        <f>IF(ISBLANK('Liste des engagés'!$B$8),"",VLOOKUP(B15,lp,2))</f>
        <v>CADORET THEOTIME</v>
      </c>
      <c r="C16" s="4" t="str">
        <f>IF(ISBLANK('Liste des engagés'!$B$8),"",VLOOKUP(C15,lp,2))</f>
        <v>FOUILLEN Lucas</v>
      </c>
      <c r="D16" s="4" t="str">
        <f>IF(ISBLANK('Liste des engagés'!$B$8),"",VLOOKUP(D15,lp,2))</f>
        <v xml:space="preserve">LEBADEZET LILIAN </v>
      </c>
      <c r="E16" s="4" t="str">
        <f>IF(ISBLANK('Liste des engagés'!$B$8),"",VLOOKUP(E15,lp,2))</f>
        <v>HAYES MAX</v>
      </c>
      <c r="F16" s="4" t="str">
        <f>IF(ISBLANK('Liste des engagés'!$B$8),"",VLOOKUP(F15,lp,2))</f>
        <v>GUIDEC  Raphaël</v>
      </c>
      <c r="G16" s="4" t="str">
        <f>IF(ISBLANK('Liste des engagés'!$B$8),"",VLOOKUP(G15,lp,2))</f>
        <v>CHANSON ENZO</v>
      </c>
      <c r="H16" s="4" t="str">
        <f>IF(ISBLANK('Liste des engagés'!$B$8),"",VLOOKUP(H15,lp,2))</f>
        <v>JEFFRAY ELEN (F)</v>
      </c>
      <c r="I16" s="4" t="str">
        <f>IF(ISBLANK('Liste des engagés'!$B$8),"",VLOOKUP(I15,lp,2))</f>
        <v>GUILLOME Axel</v>
      </c>
      <c r="J16" s="4" t="str">
        <f>IF(ISBLANK('Liste des engagés'!$B$8),"",VLOOKUP(J15,lp,2))</f>
        <v>GUILLEMOT Vincent</v>
      </c>
    </row>
    <row r="17" spans="1:10" x14ac:dyDescent="0.25">
      <c r="A17" s="4" t="str">
        <f>IF(ISBLANK('Liste des engagés'!$B$8),"",VLOOKUP(A15,lp,3))</f>
        <v>EC Pluvignoise</v>
      </c>
      <c r="B17" s="4" t="str">
        <f>IF(ISBLANK('Liste des engagés'!$B$8),"",VLOOKUP(B15,lp,3))</f>
        <v>AC Lanester</v>
      </c>
      <c r="C17" s="4" t="str">
        <f>IF(ISBLANK('Liste des engagés'!$B$8),"",VLOOKUP(C15,lp,3))</f>
        <v>VC Languidic</v>
      </c>
      <c r="D17" s="4" t="str">
        <f>IF(ISBLANK('Liste des engagés'!$B$8),"",VLOOKUP(D15,lp,3))</f>
        <v>UCP Josselin</v>
      </c>
      <c r="E17" s="4" t="str">
        <f>IF(ISBLANK('Liste des engagés'!$B$8),"",VLOOKUP(E15,lp,3))</f>
        <v>UC Inguiniel</v>
      </c>
      <c r="F17" s="4" t="str">
        <f>IF(ISBLANK('Liste des engagés'!$B$8),"",VLOOKUP(F15,lp,3))</f>
        <v>Locminé</v>
      </c>
      <c r="G17" s="4" t="str">
        <f>IF(ISBLANK('Liste des engagés'!$B$8),"",VLOOKUP(G15,lp,3))</f>
        <v>UC Véloce Vannes</v>
      </c>
      <c r="H17" s="4" t="str">
        <f>IF(ISBLANK('Liste des engagés'!$B$8),"",VLOOKUP(H15,lp,3))</f>
        <v>UC Alréenne</v>
      </c>
      <c r="I17" s="4" t="str">
        <f>IF(ISBLANK('Liste des engagés'!$B$8),"",VLOOKUP(I15,lp,3))</f>
        <v>ACP Baud</v>
      </c>
      <c r="J17" s="4" t="str">
        <f>IF(ISBLANK('Liste des engagés'!$B$8),"",VLOOKUP(J15,lp,3))</f>
        <v>SC Malestroit</v>
      </c>
    </row>
    <row r="18" spans="1:10" s="10" customFormat="1" ht="32.25" customHeight="1" thickBot="1" x14ac:dyDescent="0.3">
      <c r="A18" s="9">
        <f>IF(ISBLANK('Liste des engagés'!$B$8),"",VLOOKUP(A15,lp,4))</f>
        <v>0</v>
      </c>
      <c r="B18" s="9">
        <f>IF(ISBLANK('Liste des engagés'!$B$8),"",VLOOKUP(B15,lp,4))</f>
        <v>0</v>
      </c>
      <c r="C18" s="9">
        <f>IF(ISBLANK('Liste des engagés'!$B$8),"",VLOOKUP(C15,lp,4))</f>
        <v>0</v>
      </c>
      <c r="D18" s="9">
        <f>IF(ISBLANK('Liste des engagés'!$B$8),"",VLOOKUP(D15,lp,4))</f>
        <v>0</v>
      </c>
      <c r="E18" s="9">
        <f>IF(ISBLANK('Liste des engagés'!$B$8),"",VLOOKUP(E15,lp,4))</f>
        <v>0</v>
      </c>
      <c r="F18" s="9">
        <f>IF(ISBLANK('Liste des engagés'!$B$8),"",VLOOKUP(F15,lp,4))</f>
        <v>0</v>
      </c>
      <c r="G18" s="9">
        <f>IF(ISBLANK('Liste des engagés'!$B$8),"",VLOOKUP(G15,lp,4))</f>
        <v>0</v>
      </c>
      <c r="H18" s="9">
        <f>IF(ISBLANK('Liste des engagés'!$B$8),"",VLOOKUP(H15,lp,4))</f>
        <v>0</v>
      </c>
      <c r="I18" s="9">
        <f>IF(ISBLANK('Liste des engagés'!$B$8),"",VLOOKUP(I15,lp,4))</f>
        <v>0</v>
      </c>
      <c r="J18" s="9">
        <f>IF(ISBLANK('Liste des engagés'!$B$8),"",VLOOKUP(J15,lp,4))</f>
        <v>0</v>
      </c>
    </row>
    <row r="19" spans="1:10" s="8" customFormat="1" ht="30" x14ac:dyDescent="0.25">
      <c r="A19" s="7">
        <v>31</v>
      </c>
      <c r="B19" s="7">
        <v>32</v>
      </c>
      <c r="C19" s="7">
        <v>33</v>
      </c>
      <c r="D19" s="7">
        <v>34</v>
      </c>
      <c r="E19" s="7">
        <v>35</v>
      </c>
      <c r="F19" s="7">
        <v>36</v>
      </c>
      <c r="G19" s="7">
        <v>37</v>
      </c>
      <c r="H19" s="7">
        <v>38</v>
      </c>
      <c r="I19" s="7">
        <v>39</v>
      </c>
      <c r="J19" s="7">
        <v>40</v>
      </c>
    </row>
    <row r="20" spans="1:10" x14ac:dyDescent="0.25">
      <c r="A20" s="4" t="str">
        <f>IF(ISBLANK('Liste des engagés'!$B$8),"",VLOOKUP(A19,lp,2))</f>
        <v>GERMAIN KYLIAN</v>
      </c>
      <c r="B20" s="4" t="str">
        <f>IF(ISBLANK('Liste des engagés'!$B$8),"",VLOOKUP(B19,lp,2))</f>
        <v>LE MER QUENTIN</v>
      </c>
      <c r="C20" s="4" t="str">
        <f>IF(ISBLANK('Liste des engagés'!$B$8),"",VLOOKUP(C19,lp,2))</f>
        <v>HUFFENUS Paul</v>
      </c>
      <c r="D20" s="4" t="str">
        <f>IF(ISBLANK('Liste des engagés'!$B$8),"",VLOOKUP(D19,lp,2))</f>
        <v>BUQUEN Jimilou</v>
      </c>
      <c r="E20" s="4" t="str">
        <f>IF(ISBLANK('Liste des engagés'!$B$8),"",VLOOKUP(E19,lp,2))</f>
        <v>LE GLEUT Mathis</v>
      </c>
      <c r="F20" s="4" t="str">
        <f>IF(ISBLANK('Liste des engagés'!$B$8),"",VLOOKUP(F19,lp,2))</f>
        <v>DELALANDE Basile</v>
      </c>
      <c r="G20" s="4" t="str">
        <f>IF(ISBLANK('Liste des engagés'!$B$8),"",VLOOKUP(G19,lp,2))</f>
        <v>CONTINI JULIEN</v>
      </c>
      <c r="H20" s="4" t="str">
        <f>IF(ISBLANK('Liste des engagés'!$B$8),"",VLOOKUP(H19,lp,2))</f>
        <v>LE TUTOUR GURVAN</v>
      </c>
      <c r="I20" s="4" t="str">
        <f>IF(ISBLANK('Liste des engagés'!$B$8),"",VLOOKUP(I19,lp,2))</f>
        <v>RICHARD Clément</v>
      </c>
      <c r="J20" s="4" t="str">
        <f>IF(ISBLANK('Liste des engagés'!$B$8),"",VLOOKUP(J19,lp,2))</f>
        <v>LECLERCQ MELANIE (F)</v>
      </c>
    </row>
    <row r="21" spans="1:10" x14ac:dyDescent="0.25">
      <c r="A21" s="4" t="str">
        <f>IF(ISBLANK('Liste des engagés'!$B$8),"",VLOOKUP(A19,lp,3))</f>
        <v>EC Queven</v>
      </c>
      <c r="B21" s="4" t="str">
        <f>IF(ISBLANK('Liste des engagés'!$B$8),"",VLOOKUP(B19,lp,3))</f>
        <v>EC Pluvignoise</v>
      </c>
      <c r="C21" s="4" t="str">
        <f>IF(ISBLANK('Liste des engagés'!$B$8),"",VLOOKUP(C19,lp,3))</f>
        <v>AC Lanester</v>
      </c>
      <c r="D21" s="4" t="str">
        <f>IF(ISBLANK('Liste des engagés'!$B$8),"",VLOOKUP(D19,lp,3))</f>
        <v>VC Languidic</v>
      </c>
      <c r="E21" s="4" t="str">
        <f>IF(ISBLANK('Liste des engagés'!$B$8),"",VLOOKUP(E19,lp,3))</f>
        <v>UC Inguiniel</v>
      </c>
      <c r="F21" s="4" t="str">
        <f>IF(ISBLANK('Liste des engagés'!$B$8),"",VLOOKUP(F19,lp,3))</f>
        <v>Locminé</v>
      </c>
      <c r="G21" s="4" t="str">
        <f>IF(ISBLANK('Liste des engagés'!$B$8),"",VLOOKUP(G19,lp,3))</f>
        <v>UC Véloce Vannes</v>
      </c>
      <c r="H21" s="4" t="str">
        <f>IF(ISBLANK('Liste des engagés'!$B$8),"",VLOOKUP(H19,lp,3))</f>
        <v>UC Alréenne</v>
      </c>
      <c r="I21" s="4" t="str">
        <f>IF(ISBLANK('Liste des engagés'!$B$8),"",VLOOKUP(I19,lp,3))</f>
        <v>ACP Baud</v>
      </c>
      <c r="J21" s="4" t="str">
        <f>IF(ISBLANK('Liste des engagés'!$B$8),"",VLOOKUP(J19,lp,3))</f>
        <v>EC Queven</v>
      </c>
    </row>
    <row r="22" spans="1:10" s="10" customFormat="1" ht="32.25" customHeight="1" thickBot="1" x14ac:dyDescent="0.3">
      <c r="A22" s="9">
        <f>IF(ISBLANK('Liste des engagés'!$B$8),"",VLOOKUP(A19,lp,4))</f>
        <v>0</v>
      </c>
      <c r="B22" s="9">
        <f>IF(ISBLANK('Liste des engagés'!$B$8),"",VLOOKUP(B19,lp,4))</f>
        <v>0</v>
      </c>
      <c r="C22" s="9">
        <f>IF(ISBLANK('Liste des engagés'!$B$8),"",VLOOKUP(C19,lp,4))</f>
        <v>0</v>
      </c>
      <c r="D22" s="9">
        <f>IF(ISBLANK('Liste des engagés'!$B$8),"",VLOOKUP(D19,lp,4))</f>
        <v>0</v>
      </c>
      <c r="E22" s="9">
        <f>IF(ISBLANK('Liste des engagés'!$B$8),"",VLOOKUP(E19,lp,4))</f>
        <v>0</v>
      </c>
      <c r="F22" s="9">
        <f>IF(ISBLANK('Liste des engagés'!$B$8),"",VLOOKUP(F19,lp,4))</f>
        <v>0</v>
      </c>
      <c r="G22" s="9">
        <f>IF(ISBLANK('Liste des engagés'!$B$8),"",VLOOKUP(G19,lp,4))</f>
        <v>0</v>
      </c>
      <c r="H22" s="9">
        <f>IF(ISBLANK('Liste des engagés'!$B$8),"",VLOOKUP(H19,lp,4))</f>
        <v>0</v>
      </c>
      <c r="I22" s="9">
        <f>IF(ISBLANK('Liste des engagés'!$B$8),"",VLOOKUP(I19,lp,4))</f>
        <v>0</v>
      </c>
      <c r="J22" s="9">
        <f>IF(ISBLANK('Liste des engagés'!$B$8),"",VLOOKUP(J19,lp,4))</f>
        <v>0</v>
      </c>
    </row>
    <row r="23" spans="1:10" s="8" customFormat="1" ht="30" x14ac:dyDescent="0.25">
      <c r="A23" s="7">
        <v>41</v>
      </c>
      <c r="B23" s="7">
        <v>42</v>
      </c>
      <c r="C23" s="7">
        <v>43</v>
      </c>
      <c r="D23" s="7">
        <v>44</v>
      </c>
      <c r="E23" s="7">
        <v>45</v>
      </c>
      <c r="F23" s="7">
        <v>46</v>
      </c>
      <c r="G23" s="7">
        <v>47</v>
      </c>
      <c r="H23" s="7">
        <v>48</v>
      </c>
      <c r="I23" s="7">
        <v>49</v>
      </c>
      <c r="J23" s="7">
        <v>50</v>
      </c>
    </row>
    <row r="24" spans="1:10" x14ac:dyDescent="0.25">
      <c r="A24" s="4" t="str">
        <f>IF(ISBLANK('Liste des engagés'!$B$8),"",VLOOKUP(A23,lp,2))</f>
        <v>JORON Pierre</v>
      </c>
      <c r="B24" s="4" t="str">
        <f>IF(ISBLANK('Liste des engagés'!$B$8),"",VLOOKUP(B23,lp,2))</f>
        <v>PELIZZARI Antoine</v>
      </c>
      <c r="C24" s="4" t="str">
        <f>IF(ISBLANK('Liste des engagés'!$B$8),"",VLOOKUP(C23,lp,2))</f>
        <v>LE BELLER MATHIS</v>
      </c>
      <c r="D24" s="4" t="str">
        <f>IF(ISBLANK('Liste des engagés'!$B$8),"",VLOOKUP(D23,lp,2))</f>
        <v>ROHEL Yanis</v>
      </c>
      <c r="E24" s="4" t="str">
        <f>IF(ISBLANK('Liste des engagés'!$B$8),"",VLOOKUP(E23,lp,2))</f>
        <v>CUSHWAY Maximilian</v>
      </c>
      <c r="F24" s="4" t="str">
        <f>IF(ISBLANK('Liste des engagés'!$B$8),"",VLOOKUP(F23,lp,2))</f>
        <v>ORJEBIN José Luis</v>
      </c>
      <c r="G24" s="4" t="str">
        <f>IF(ISBLANK('Liste des engagés'!$B$8),"",VLOOKUP(G23,lp,2))</f>
        <v>CHARRIER Houarno</v>
      </c>
      <c r="H24" s="4" t="str">
        <f>IF(ISBLANK('Liste des engagés'!$B$8),"",VLOOKUP(H23,lp,2))</f>
        <v>JOUBREL Cyriac</v>
      </c>
      <c r="I24" s="4" t="str">
        <f>IF(ISBLANK('Liste des engagés'!$B$8),"",VLOOKUP(I23,lp,2))</f>
        <v>DREANO Victor</v>
      </c>
      <c r="J24" s="4" t="str">
        <f>IF(ISBLANK('Liste des engagés'!$B$8),"",VLOOKUP(J23,lp,2))</f>
        <v>DE GRAEVE KILIAN</v>
      </c>
    </row>
    <row r="25" spans="1:10" x14ac:dyDescent="0.25">
      <c r="A25" s="4" t="str">
        <f>IF(ISBLANK('Liste des engagés'!$B$8),"",VLOOKUP(A23,lp,3))</f>
        <v>AC Lanester</v>
      </c>
      <c r="B25" s="4" t="str">
        <f>IF(ISBLANK('Liste des engagés'!$B$8),"",VLOOKUP(B23,lp,3))</f>
        <v>VC Languidic</v>
      </c>
      <c r="C25" s="4" t="str">
        <f>IF(ISBLANK('Liste des engagés'!$B$8),"",VLOOKUP(C23,lp,3))</f>
        <v>UC Inguiniel</v>
      </c>
      <c r="D25" s="4" t="str">
        <f>IF(ISBLANK('Liste des engagés'!$B$8),"",VLOOKUP(D23,lp,3))</f>
        <v>Locminé</v>
      </c>
      <c r="E25" s="4" t="str">
        <f>IF(ISBLANK('Liste des engagés'!$B$8),"",VLOOKUP(E23,lp,3))</f>
        <v>UC Véloce Vannes</v>
      </c>
      <c r="F25" s="4" t="str">
        <f>IF(ISBLANK('Liste des engagés'!$B$8),"",VLOOKUP(F23,lp,3))</f>
        <v>UC Alréenne</v>
      </c>
      <c r="G25" s="4" t="str">
        <f>IF(ISBLANK('Liste des engagés'!$B$8),"",VLOOKUP(G23,lp,3))</f>
        <v>ACP Baud</v>
      </c>
      <c r="H25" s="4" t="str">
        <f>IF(ISBLANK('Liste des engagés'!$B$8),"",VLOOKUP(H23,lp,3))</f>
        <v>AC Lanester</v>
      </c>
      <c r="I25" s="4" t="str">
        <f>IF(ISBLANK('Liste des engagés'!$B$8),"",VLOOKUP(I23,lp,3))</f>
        <v>Locminé</v>
      </c>
      <c r="J25" s="4" t="str">
        <f>IF(ISBLANK('Liste des engagés'!$B$8),"",VLOOKUP(J23,lp,3))</f>
        <v>UC Véloce Vannes</v>
      </c>
    </row>
    <row r="26" spans="1:10" s="11" customFormat="1" ht="32.25" customHeight="1" thickBot="1" x14ac:dyDescent="0.3">
      <c r="A26" s="5">
        <f>IF(ISBLANK('Liste des engagés'!$B$8),"",VLOOKUP(A23,lp,4))</f>
        <v>0</v>
      </c>
      <c r="B26" s="5">
        <f>IF(ISBLANK('Liste des engagés'!$B$8),"",VLOOKUP(B23,lp,4))</f>
        <v>0</v>
      </c>
      <c r="C26" s="5">
        <f>IF(ISBLANK('Liste des engagés'!$B$8),"",VLOOKUP(C23,lp,4))</f>
        <v>0</v>
      </c>
      <c r="D26" s="5">
        <f>IF(ISBLANK('Liste des engagés'!$B$8),"",VLOOKUP(D23,lp,4))</f>
        <v>0</v>
      </c>
      <c r="E26" s="5">
        <f>IF(ISBLANK('Liste des engagés'!$B$8),"",VLOOKUP(E23,lp,4))</f>
        <v>0</v>
      </c>
      <c r="F26" s="5">
        <f>IF(ISBLANK('Liste des engagés'!$B$8),"",VLOOKUP(F23,lp,4))</f>
        <v>0</v>
      </c>
      <c r="G26" s="5">
        <f>IF(ISBLANK('Liste des engagés'!$B$8),"",VLOOKUP(G23,lp,4))</f>
        <v>0</v>
      </c>
      <c r="H26" s="5">
        <f>IF(ISBLANK('Liste des engagés'!$B$8),"",VLOOKUP(H23,lp,4))</f>
        <v>0</v>
      </c>
      <c r="I26" s="5">
        <f>IF(ISBLANK('Liste des engagés'!$B$8),"",VLOOKUP(I23,lp,4))</f>
        <v>0</v>
      </c>
      <c r="J26" s="5">
        <f>IF(ISBLANK('Liste des engagés'!$B$8),"",VLOOKUP(J23,lp,4))</f>
        <v>0</v>
      </c>
    </row>
    <row r="27" spans="1:10" s="8" customFormat="1" ht="30" x14ac:dyDescent="0.25">
      <c r="A27" s="7">
        <v>51</v>
      </c>
      <c r="B27" s="7">
        <v>52</v>
      </c>
      <c r="C27" s="7">
        <v>53</v>
      </c>
      <c r="D27" s="7">
        <v>54</v>
      </c>
      <c r="E27" s="7">
        <v>55</v>
      </c>
      <c r="F27" s="7">
        <v>56</v>
      </c>
      <c r="G27" s="7">
        <v>57</v>
      </c>
      <c r="H27" s="7">
        <v>58</v>
      </c>
      <c r="I27" s="7">
        <v>59</v>
      </c>
      <c r="J27" s="7">
        <v>60</v>
      </c>
    </row>
    <row r="28" spans="1:10" x14ac:dyDescent="0.25">
      <c r="A28" s="4" t="str">
        <f>IF(ISBLANK('Liste des engagés'!$B$8),"",VLOOKUP(A27,lp,2))</f>
        <v>RUELLO ANTOINE</v>
      </c>
      <c r="B28" s="4" t="str">
        <f>IF(ISBLANK('Liste des engagés'!$B$8),"",VLOOKUP(B27,lp,2))</f>
        <v>GEGOUREL Elise (F)</v>
      </c>
      <c r="C28" s="4" t="str">
        <f>IF(ISBLANK('Liste des engagés'!$B$8),"",VLOOKUP(C27,lp,2))</f>
        <v>LE BRIS TRISTAN</v>
      </c>
      <c r="D28" s="4" t="str">
        <f>IF(ISBLANK('Liste des engagés'!$B$8),"",VLOOKUP(D27,lp,2))</f>
        <v>DUVAL Romain</v>
      </c>
      <c r="E28" s="4" t="str">
        <f>IF(ISBLANK('Liste des engagés'!$B$8),"",VLOOKUP(E27,lp,2))</f>
        <v>HINAULT THOMAS</v>
      </c>
      <c r="F28" s="4" t="str">
        <f>IF(ISBLANK('Liste des engagés'!$B$8),"",VLOOKUP(F27,lp,2))</f>
        <v>LUCAS Théophile</v>
      </c>
      <c r="G28" s="4" t="str">
        <f>IF(ISBLANK('Liste des engagés'!$B$8),"",VLOOKUP(G27,lp,2))</f>
        <v>LE CLEC`H MALO</v>
      </c>
      <c r="H28" s="4" t="str">
        <f>IF(ISBLANK('Liste des engagés'!$B$8),"",VLOOKUP(H27,lp,2))</f>
        <v>LE BARS BRESSON Marius</v>
      </c>
      <c r="I28" s="4" t="str">
        <f>IF(ISBLANK('Liste des engagés'!$B$8),"",VLOOKUP(I27,lp,2))</f>
        <v>HORPIN RAMPAL MAEL</v>
      </c>
      <c r="J28" s="4" t="str">
        <f>IF(ISBLANK('Liste des engagés'!$B$8),"",VLOOKUP(J27,lp,2))</f>
        <v>LE COZ ALEXANDRE</v>
      </c>
    </row>
    <row r="29" spans="1:10" x14ac:dyDescent="0.25">
      <c r="A29" s="4" t="str">
        <f>IF(ISBLANK('Liste des engagés'!$B$8),"",VLOOKUP(A27,lp,3))</f>
        <v>UC Alréenne</v>
      </c>
      <c r="B29" s="4" t="str">
        <f>IF(ISBLANK('Liste des engagés'!$B$8),"",VLOOKUP(B27,lp,3))</f>
        <v>ACP Baud</v>
      </c>
      <c r="C29" s="4" t="str">
        <f>IF(ISBLANK('Liste des engagés'!$B$8),"",VLOOKUP(C27,lp,3))</f>
        <v>AC Lanester</v>
      </c>
      <c r="D29" s="4" t="str">
        <f>IF(ISBLANK('Liste des engagés'!$B$8),"",VLOOKUP(D27,lp,3))</f>
        <v>Locminé</v>
      </c>
      <c r="E29" s="4" t="str">
        <f>IF(ISBLANK('Liste des engagés'!$B$8),"",VLOOKUP(E27,lp,3))</f>
        <v>UC Véloce Vannes</v>
      </c>
      <c r="F29" s="4" t="str">
        <f>IF(ISBLANK('Liste des engagés'!$B$8),"",VLOOKUP(F27,lp,3))</f>
        <v>ACP Baud</v>
      </c>
      <c r="G29" s="4" t="str">
        <f>IF(ISBLANK('Liste des engagés'!$B$8),"",VLOOKUP(G27,lp,3))</f>
        <v>AC Lanester</v>
      </c>
      <c r="H29" s="4" t="str">
        <f>IF(ISBLANK('Liste des engagés'!$B$8),"",VLOOKUP(H27,lp,3))</f>
        <v>Locminé</v>
      </c>
      <c r="I29" s="4" t="str">
        <f>IF(ISBLANK('Liste des engagés'!$B$8),"",VLOOKUP(I27,lp,3))</f>
        <v>UC Véloce Vannes</v>
      </c>
      <c r="J29" s="4" t="str">
        <f>IF(ISBLANK('Liste des engagés'!$B$8),"",VLOOKUP(J27,lp,3))</f>
        <v>AC Lanester</v>
      </c>
    </row>
    <row r="30" spans="1:10" s="11" customFormat="1" ht="32.25" customHeight="1" thickBot="1" x14ac:dyDescent="0.3">
      <c r="A30" s="5">
        <f>IF(ISBLANK('Liste des engagés'!$B$8),"",VLOOKUP(A27,lp,4))</f>
        <v>0</v>
      </c>
      <c r="B30" s="5">
        <f>IF(ISBLANK('Liste des engagés'!$B$8),"",VLOOKUP(B27,lp,4))</f>
        <v>0</v>
      </c>
      <c r="C30" s="5">
        <f>IF(ISBLANK('Liste des engagés'!$B$8),"",VLOOKUP(C27,lp,4))</f>
        <v>0</v>
      </c>
      <c r="D30" s="5">
        <f>IF(ISBLANK('Liste des engagés'!$B$8),"",VLOOKUP(D27,lp,4))</f>
        <v>0</v>
      </c>
      <c r="E30" s="5">
        <f>IF(ISBLANK('Liste des engagés'!$B$8),"",VLOOKUP(E27,lp,4))</f>
        <v>0</v>
      </c>
      <c r="F30" s="5">
        <f>IF(ISBLANK('Liste des engagés'!$B$8),"",VLOOKUP(F27,lp,4))</f>
        <v>0</v>
      </c>
      <c r="G30" s="5">
        <f>IF(ISBLANK('Liste des engagés'!$B$8),"",VLOOKUP(G27,lp,4))</f>
        <v>0</v>
      </c>
      <c r="H30" s="5">
        <f>IF(ISBLANK('Liste des engagés'!$B$8),"",VLOOKUP(H27,lp,4))</f>
        <v>0</v>
      </c>
      <c r="I30" s="5">
        <f>IF(ISBLANK('Liste des engagés'!$B$8),"",VLOOKUP(I27,lp,4))</f>
        <v>0</v>
      </c>
      <c r="J30" s="5">
        <f>IF(ISBLANK('Liste des engagés'!$B$8),"",VLOOKUP(J27,lp,4))</f>
        <v>0</v>
      </c>
    </row>
    <row r="31" spans="1:10" s="8" customFormat="1" ht="30" x14ac:dyDescent="0.25">
      <c r="A31" s="7">
        <v>61</v>
      </c>
      <c r="B31" s="7">
        <v>62</v>
      </c>
      <c r="C31" s="7">
        <v>63</v>
      </c>
      <c r="D31" s="7">
        <v>64</v>
      </c>
      <c r="E31" s="7">
        <v>65</v>
      </c>
      <c r="F31" s="7">
        <v>66</v>
      </c>
      <c r="G31" s="7">
        <v>67</v>
      </c>
      <c r="H31" s="7">
        <v>68</v>
      </c>
      <c r="I31" s="7">
        <v>69</v>
      </c>
      <c r="J31" s="7">
        <v>70</v>
      </c>
    </row>
    <row r="32" spans="1:10" x14ac:dyDescent="0.25">
      <c r="A32" s="4" t="str">
        <f>IF(ISBLANK('Liste des engagés'!$B$8),"",VLOOKUP(A31,lp,2))</f>
        <v>GAUDIN Raphaël</v>
      </c>
      <c r="B32" s="4" t="str">
        <f>IF(ISBLANK('Liste des engagés'!$B$8),"",VLOOKUP(B31,lp,2))</f>
        <v>JOUET MERIANE (F)</v>
      </c>
      <c r="C32" s="4" t="str">
        <f>IF(ISBLANK('Liste des engagés'!$B$8),"",VLOOKUP(C31,lp,2))</f>
        <v>MALRY MATHIEU</v>
      </c>
      <c r="D32" s="4" t="str">
        <f>IF(ISBLANK('Liste des engagés'!$B$8),"",VLOOKUP(D31,lp,2))</f>
        <v>MOISAN Killian</v>
      </c>
      <c r="E32" s="4" t="str">
        <f>IF(ISBLANK('Liste des engagés'!$B$8),"",VLOOKUP(E31,lp,2))</f>
        <v>LE NOUVEL  MALO</v>
      </c>
      <c r="F32" s="4" t="str">
        <f>IF(ISBLANK('Liste des engagés'!$B$8),"",VLOOKUP(F31,lp,2))</f>
        <v>MC KAY Shane</v>
      </c>
      <c r="G32" s="4" t="str">
        <f>IF(ISBLANK('Liste des engagés'!$B$8),"",VLOOKUP(G31,lp,2))</f>
        <v>GARAUD Estéban</v>
      </c>
      <c r="H32" s="4" t="str">
        <f>IF(ISBLANK('Liste des engagés'!$B$8),"",VLOOKUP(H31,lp,2))</f>
        <v>LE PORH ROMAIN</v>
      </c>
      <c r="I32" s="4" t="str">
        <f>IF(ISBLANK('Liste des engagés'!$B$8),"",VLOOKUP(I31,lp,2))</f>
        <v>PROT SERVANN (F)</v>
      </c>
      <c r="J32" s="4" t="str">
        <f>IF(ISBLANK('Liste des engagés'!$B$8),"",VLOOKUP(J31,lp,2))</f>
        <v>ETIENNE  Antonin</v>
      </c>
    </row>
    <row r="33" spans="1:10" x14ac:dyDescent="0.25">
      <c r="A33" s="4" t="str">
        <f>IF(ISBLANK('Liste des engagés'!$B$8),"",VLOOKUP(A31,lp,3))</f>
        <v>Locminé</v>
      </c>
      <c r="B33" s="4" t="str">
        <f>IF(ISBLANK('Liste des engagés'!$B$8),"",VLOOKUP(B31,lp,3))</f>
        <v>UC Véloce Vannes</v>
      </c>
      <c r="C33" s="4" t="str">
        <f>IF(ISBLANK('Liste des engagés'!$B$8),"",VLOOKUP(C31,lp,3))</f>
        <v>AC Lanester</v>
      </c>
      <c r="D33" s="4" t="str">
        <f>IF(ISBLANK('Liste des engagés'!$B$8),"",VLOOKUP(D31,lp,3))</f>
        <v>Locminé</v>
      </c>
      <c r="E33" s="4" t="str">
        <f>IF(ISBLANK('Liste des engagés'!$B$8),"",VLOOKUP(E31,lp,3))</f>
        <v>UC Véloce Vannes</v>
      </c>
      <c r="F33" s="4" t="str">
        <f>IF(ISBLANK('Liste des engagés'!$B$8),"",VLOOKUP(F31,lp,3))</f>
        <v>AC Lanester</v>
      </c>
      <c r="G33" s="4" t="str">
        <f>IF(ISBLANK('Liste des engagés'!$B$8),"",VLOOKUP(G31,lp,3))</f>
        <v>Locminé</v>
      </c>
      <c r="H33" s="4" t="str">
        <f>IF(ISBLANK('Liste des engagés'!$B$8),"",VLOOKUP(H31,lp,3))</f>
        <v>UC Véloce Vannes</v>
      </c>
      <c r="I33" s="4" t="str">
        <f>IF(ISBLANK('Liste des engagés'!$B$8),"",VLOOKUP(I31,lp,3))</f>
        <v>AC Lanester</v>
      </c>
      <c r="J33" s="4" t="str">
        <f>IF(ISBLANK('Liste des engagés'!$B$8),"",VLOOKUP(J31,lp,3))</f>
        <v>Locminé</v>
      </c>
    </row>
    <row r="34" spans="1:10" s="11" customFormat="1" ht="14.25" thickBot="1" x14ac:dyDescent="0.3">
      <c r="A34" s="5">
        <f>IF(ISBLANK('Liste des engagés'!$B$8),"",VLOOKUP(A31,lp,4))</f>
        <v>0</v>
      </c>
      <c r="B34" s="5">
        <f>IF(ISBLANK('Liste des engagés'!$B$8),"",VLOOKUP(B31,lp,4))</f>
        <v>0</v>
      </c>
      <c r="C34" s="5">
        <f>IF(ISBLANK('Liste des engagés'!$B$8),"",VLOOKUP(C31,lp,4))</f>
        <v>0</v>
      </c>
      <c r="D34" s="5">
        <f>IF(ISBLANK('Liste des engagés'!$B$8),"",VLOOKUP(D31,lp,4))</f>
        <v>0</v>
      </c>
      <c r="E34" s="5">
        <f>IF(ISBLANK('Liste des engagés'!$B$8),"",VLOOKUP(E31,lp,4))</f>
        <v>0</v>
      </c>
      <c r="F34" s="5">
        <f>IF(ISBLANK('Liste des engagés'!$B$8),"",VLOOKUP(F31,lp,4))</f>
        <v>0</v>
      </c>
      <c r="G34" s="5">
        <f>IF(ISBLANK('Liste des engagés'!$B$8),"",VLOOKUP(G31,lp,4))</f>
        <v>0</v>
      </c>
      <c r="H34" s="5">
        <f>IF(ISBLANK('Liste des engagés'!$B$8),"",VLOOKUP(H31,lp,4))</f>
        <v>0</v>
      </c>
      <c r="I34" s="5">
        <f>IF(ISBLANK('Liste des engagés'!$B$8),"",VLOOKUP(I31,lp,4))</f>
        <v>0</v>
      </c>
      <c r="J34" s="5">
        <f>IF(ISBLANK('Liste des engagés'!$B$8),"",VLOOKUP(J31,lp,4))</f>
        <v>0</v>
      </c>
    </row>
    <row r="35" spans="1:10" s="8" customFormat="1" ht="30" x14ac:dyDescent="0.25">
      <c r="A35" s="7">
        <v>71</v>
      </c>
      <c r="B35" s="7">
        <v>72</v>
      </c>
      <c r="C35" s="7">
        <v>73</v>
      </c>
      <c r="D35" s="7">
        <v>74</v>
      </c>
      <c r="E35" s="7">
        <v>75</v>
      </c>
      <c r="F35" s="7">
        <v>76</v>
      </c>
      <c r="G35" s="7">
        <v>77</v>
      </c>
      <c r="H35" s="7">
        <v>78</v>
      </c>
      <c r="I35" s="7">
        <v>79</v>
      </c>
      <c r="J35" s="7">
        <v>80</v>
      </c>
    </row>
    <row r="36" spans="1:10" x14ac:dyDescent="0.25">
      <c r="A36" s="4" t="str">
        <f>IF(ISBLANK('Liste des engagés'!$B$8),"",VLOOKUP(A35,lp,2))</f>
        <v>LE ROMANCER ANTOINE</v>
      </c>
      <c r="B36" s="4" t="str">
        <f>IF(ISBLANK('Liste des engagés'!$B$8),"",VLOOKUP(B35,lp,2))</f>
        <v>MARTIN Nathan</v>
      </c>
      <c r="C36" s="4" t="str">
        <f>IF(ISBLANK('Liste des engagés'!$B$8),"",VLOOKUP(C35,lp,2))</f>
        <v>LE TUTOUR FRANCOIS</v>
      </c>
      <c r="D36" s="4" t="str">
        <f>IF(ISBLANK('Liste des engagés'!$B$8),"",VLOOKUP(D35,lp,2))</f>
        <v>MOREL MANON (F)</v>
      </c>
      <c r="E36" s="4" t="str">
        <f>IF(ISBLANK('Liste des engagés'!$B$8),"",VLOOKUP(E35,lp,2))</f>
        <v>TREGOUET MAURENE (F)</v>
      </c>
      <c r="F36" s="4" t="str">
        <f>IF(ISBLANK('Liste des engagés'!$B$8),"",VLOOKUP(F35,lp,2))</f>
        <v>TREGOUET MAURENE (F)</v>
      </c>
      <c r="G36" s="4" t="str">
        <f>IF(ISBLANK('Liste des engagés'!$B$8),"",VLOOKUP(G35,lp,2))</f>
        <v>TREGOUET MAURENE (F)</v>
      </c>
      <c r="H36" s="4" t="str">
        <f>IF(ISBLANK('Liste des engagés'!$B$8),"",VLOOKUP(H35,lp,2))</f>
        <v>TREGOUET MAURENE (F)</v>
      </c>
      <c r="I36" s="4" t="str">
        <f>IF(ISBLANK('Liste des engagés'!$B$8),"",VLOOKUP(I35,lp,2))</f>
        <v>TREGOUET MAURENE (F)</v>
      </c>
      <c r="J36" s="4" t="str">
        <f>IF(ISBLANK('Liste des engagés'!$B$8),"",VLOOKUP(J35,lp,2))</f>
        <v>TREGOUET MAURENE (F)</v>
      </c>
    </row>
    <row r="37" spans="1:10" x14ac:dyDescent="0.25">
      <c r="A37" s="4" t="str">
        <f>IF(ISBLANK('Liste des engagés'!$B$8),"",VLOOKUP(A35,lp,3))</f>
        <v>UC Véloce Vannes</v>
      </c>
      <c r="B37" s="4" t="str">
        <f>IF(ISBLANK('Liste des engagés'!$B$8),"",VLOOKUP(B35,lp,3))</f>
        <v>Locminé</v>
      </c>
      <c r="C37" s="4" t="str">
        <f>IF(ISBLANK('Liste des engagés'!$B$8),"",VLOOKUP(C35,lp,3))</f>
        <v>UC Véloce Vannes</v>
      </c>
      <c r="D37" s="4" t="str">
        <f>IF(ISBLANK('Liste des engagés'!$B$8),"",VLOOKUP(D35,lp,3))</f>
        <v>UC Véloce Vannes</v>
      </c>
      <c r="E37" s="4" t="str">
        <f>IF(ISBLANK('Liste des engagés'!$B$8),"",VLOOKUP(E35,lp,3))</f>
        <v>UC Véloce Vannes</v>
      </c>
      <c r="F37" s="4" t="str">
        <f>IF(ISBLANK('Liste des engagés'!$B$8),"",VLOOKUP(F35,lp,3))</f>
        <v>UC Véloce Vannes</v>
      </c>
      <c r="G37" s="4" t="str">
        <f>IF(ISBLANK('Liste des engagés'!$B$8),"",VLOOKUP(G35,lp,3))</f>
        <v>UC Véloce Vannes</v>
      </c>
      <c r="H37" s="4" t="str">
        <f>IF(ISBLANK('Liste des engagés'!$B$8),"",VLOOKUP(H35,lp,3))</f>
        <v>UC Véloce Vannes</v>
      </c>
      <c r="I37" s="4" t="str">
        <f>IF(ISBLANK('Liste des engagés'!$B$8),"",VLOOKUP(I35,lp,3))</f>
        <v>UC Véloce Vannes</v>
      </c>
      <c r="J37" s="4" t="str">
        <f>IF(ISBLANK('Liste des engagés'!$B$8),"",VLOOKUP(J35,lp,3))</f>
        <v>UC Véloce Vannes</v>
      </c>
    </row>
    <row r="38" spans="1:10" s="11" customFormat="1" ht="14.25" thickBot="1" x14ac:dyDescent="0.3">
      <c r="A38" s="5">
        <f>IF(ISBLANK('Liste des engagés'!$B$8),"",VLOOKUP(A35,lp,4))</f>
        <v>0</v>
      </c>
      <c r="B38" s="5">
        <f>IF(ISBLANK('Liste des engagés'!$B$8),"",VLOOKUP(B35,lp,4))</f>
        <v>0</v>
      </c>
      <c r="C38" s="5">
        <f>IF(ISBLANK('Liste des engagés'!$B$8),"",VLOOKUP(C35,lp,4))</f>
        <v>0</v>
      </c>
      <c r="D38" s="5">
        <f>IF(ISBLANK('Liste des engagés'!$B$8),"",VLOOKUP(D35,lp,4))</f>
        <v>0</v>
      </c>
      <c r="E38" s="5">
        <f>IF(ISBLANK('Liste des engagés'!$B$8),"",VLOOKUP(E35,lp,4))</f>
        <v>0</v>
      </c>
      <c r="F38" s="5">
        <f>IF(ISBLANK('Liste des engagés'!$B$8),"",VLOOKUP(F35,lp,4))</f>
        <v>0</v>
      </c>
      <c r="G38" s="5">
        <f>IF(ISBLANK('Liste des engagés'!$B$8),"",VLOOKUP(G35,lp,4))</f>
        <v>0</v>
      </c>
      <c r="H38" s="5">
        <f>IF(ISBLANK('Liste des engagés'!$B$8),"",VLOOKUP(H35,lp,4))</f>
        <v>0</v>
      </c>
      <c r="I38" s="5">
        <f>IF(ISBLANK('Liste des engagés'!$B$8),"",VLOOKUP(I35,lp,4))</f>
        <v>0</v>
      </c>
      <c r="J38" s="5">
        <f>IF(ISBLANK('Liste des engagés'!$B$8),"",VLOOKUP(J35,lp,4))</f>
        <v>0</v>
      </c>
    </row>
    <row r="39" spans="1:10" s="8" customFormat="1" ht="30" x14ac:dyDescent="0.25">
      <c r="A39" s="7">
        <v>81</v>
      </c>
      <c r="B39" s="7">
        <v>82</v>
      </c>
      <c r="C39" s="7">
        <v>83</v>
      </c>
      <c r="D39" s="7">
        <v>84</v>
      </c>
      <c r="E39" s="7">
        <v>85</v>
      </c>
      <c r="F39" s="7">
        <v>86</v>
      </c>
      <c r="G39" s="7">
        <v>87</v>
      </c>
      <c r="H39" s="7">
        <v>88</v>
      </c>
      <c r="I39" s="7">
        <v>89</v>
      </c>
      <c r="J39" s="7">
        <v>90</v>
      </c>
    </row>
    <row r="40" spans="1:10" x14ac:dyDescent="0.25">
      <c r="A40" s="4" t="str">
        <f>IF(ISBLANK('Liste des engagés'!$B$8),"",VLOOKUP(A39,lp,2))</f>
        <v>TREGOUET MAURENE (F)</v>
      </c>
      <c r="B40" s="4" t="str">
        <f>IF(ISBLANK('Liste des engagés'!$B$8),"",VLOOKUP(B39,lp,2))</f>
        <v>TREGOUET MAURENE (F)</v>
      </c>
      <c r="C40" s="4" t="str">
        <f>IF(ISBLANK('Liste des engagés'!$B$8),"",VLOOKUP(C39,lp,2))</f>
        <v>TREGOUET MAURENE (F)</v>
      </c>
      <c r="D40" s="4" t="str">
        <f>IF(ISBLANK('Liste des engagés'!$B$8),"",VLOOKUP(D39,lp,2))</f>
        <v>TREGOUET MAURENE (F)</v>
      </c>
      <c r="E40" s="4" t="str">
        <f>IF(ISBLANK('Liste des engagés'!$B$8),"",VLOOKUP(E39,lp,2))</f>
        <v>TREGOUET MAURENE (F)</v>
      </c>
      <c r="F40" s="4" t="str">
        <f>IF(ISBLANK('Liste des engagés'!$B$8),"",VLOOKUP(F39,lp,2))</f>
        <v>TREGOUET MAURENE (F)</v>
      </c>
      <c r="G40" s="4" t="str">
        <f>IF(ISBLANK('Liste des engagés'!$B$8),"",VLOOKUP(G39,lp,2))</f>
        <v>TREGOUET MAURENE (F)</v>
      </c>
      <c r="H40" s="4" t="str">
        <f>IF(ISBLANK('Liste des engagés'!$B$8),"",VLOOKUP(H39,lp,2))</f>
        <v>TREGOUET MAURENE (F)</v>
      </c>
      <c r="I40" s="4" t="str">
        <f>IF(ISBLANK('Liste des engagés'!$B$8),"",VLOOKUP(I39,lp,2))</f>
        <v>TREGOUET MAURENE (F)</v>
      </c>
      <c r="J40" s="4" t="str">
        <f>IF(ISBLANK('Liste des engagés'!$B$8),"",VLOOKUP(J39,lp,2))</f>
        <v>TREGOUET MAURENE (F)</v>
      </c>
    </row>
    <row r="41" spans="1:10" x14ac:dyDescent="0.25">
      <c r="A41" s="4" t="str">
        <f>IF(ISBLANK('Liste des engagés'!$B$8),"",VLOOKUP(A39,lp,3))</f>
        <v>UC Véloce Vannes</v>
      </c>
      <c r="B41" s="4" t="str">
        <f>IF(ISBLANK('Liste des engagés'!$B$8),"",VLOOKUP(B39,lp,3))</f>
        <v>UC Véloce Vannes</v>
      </c>
      <c r="C41" s="4" t="str">
        <f>IF(ISBLANK('Liste des engagés'!$B$8),"",VLOOKUP(C39,lp,3))</f>
        <v>UC Véloce Vannes</v>
      </c>
      <c r="D41" s="4" t="str">
        <f>IF(ISBLANK('Liste des engagés'!$B$8),"",VLOOKUP(D39,lp,3))</f>
        <v>UC Véloce Vannes</v>
      </c>
      <c r="E41" s="4" t="str">
        <f>IF(ISBLANK('Liste des engagés'!$B$8),"",VLOOKUP(E39,lp,3))</f>
        <v>UC Véloce Vannes</v>
      </c>
      <c r="F41" s="4" t="str">
        <f>IF(ISBLANK('Liste des engagés'!$B$8),"",VLOOKUP(F39,lp,3))</f>
        <v>UC Véloce Vannes</v>
      </c>
      <c r="G41" s="4" t="str">
        <f>IF(ISBLANK('Liste des engagés'!$B$8),"",VLOOKUP(G39,lp,3))</f>
        <v>UC Véloce Vannes</v>
      </c>
      <c r="H41" s="4" t="str">
        <f>IF(ISBLANK('Liste des engagés'!$B$8),"",VLOOKUP(H39,lp,3))</f>
        <v>UC Véloce Vannes</v>
      </c>
      <c r="I41" s="4" t="str">
        <f>IF(ISBLANK('Liste des engagés'!$B$8),"",VLOOKUP(I39,lp,3))</f>
        <v>UC Véloce Vannes</v>
      </c>
      <c r="J41" s="4" t="str">
        <f>IF(ISBLANK('Liste des engagés'!$B$8),"",VLOOKUP(J39,lp,3))</f>
        <v>UC Véloce Vannes</v>
      </c>
    </row>
    <row r="42" spans="1:10" s="11" customFormat="1" ht="14.25" thickBot="1" x14ac:dyDescent="0.3">
      <c r="A42" s="5">
        <f>IF(ISBLANK('Liste des engagés'!$B$8),"",VLOOKUP(A39,lp,4))</f>
        <v>0</v>
      </c>
      <c r="B42" s="5">
        <f>IF(ISBLANK('Liste des engagés'!$B$8),"",VLOOKUP(B39,lp,4))</f>
        <v>0</v>
      </c>
      <c r="C42" s="5">
        <f>IF(ISBLANK('Liste des engagés'!$B$8),"",VLOOKUP(C39,lp,4))</f>
        <v>0</v>
      </c>
      <c r="D42" s="5">
        <f>IF(ISBLANK('Liste des engagés'!$B$8),"",VLOOKUP(D39,lp,4))</f>
        <v>0</v>
      </c>
      <c r="E42" s="5">
        <f>IF(ISBLANK('Liste des engagés'!$B$8),"",VLOOKUP(E39,lp,4))</f>
        <v>0</v>
      </c>
      <c r="F42" s="5">
        <f>IF(ISBLANK('Liste des engagés'!$B$8),"",VLOOKUP(F39,lp,4))</f>
        <v>0</v>
      </c>
      <c r="G42" s="5">
        <f>IF(ISBLANK('Liste des engagés'!$B$8),"",VLOOKUP(G39,lp,4))</f>
        <v>0</v>
      </c>
      <c r="H42" s="5">
        <f>IF(ISBLANK('Liste des engagés'!$B$8),"",VLOOKUP(H39,lp,4))</f>
        <v>0</v>
      </c>
      <c r="I42" s="5">
        <f>IF(ISBLANK('Liste des engagés'!$B$8),"",VLOOKUP(I39,lp,4))</f>
        <v>0</v>
      </c>
      <c r="J42" s="5">
        <f>IF(ISBLANK('Liste des engagés'!$B$8),"",VLOOKUP(J39,lp,4))</f>
        <v>0</v>
      </c>
    </row>
    <row r="43" spans="1:10" s="8" customFormat="1" ht="30" x14ac:dyDescent="0.25">
      <c r="A43" s="7">
        <v>91</v>
      </c>
      <c r="B43" s="7">
        <v>92</v>
      </c>
      <c r="C43" s="7">
        <v>93</v>
      </c>
      <c r="D43" s="7">
        <v>94</v>
      </c>
      <c r="E43" s="7">
        <v>95</v>
      </c>
      <c r="F43" s="7">
        <v>96</v>
      </c>
      <c r="G43" s="7">
        <v>97</v>
      </c>
      <c r="H43" s="7">
        <v>98</v>
      </c>
      <c r="I43" s="7">
        <v>99</v>
      </c>
      <c r="J43" s="7">
        <v>100</v>
      </c>
    </row>
    <row r="44" spans="1:10" x14ac:dyDescent="0.25">
      <c r="A44" s="4" t="str">
        <f>IF(ISBLANK('Liste des engagés'!$B$8),"",VLOOKUP(A43,lp,2))</f>
        <v>TREGOUET MAURENE (F)</v>
      </c>
      <c r="B44" s="4" t="str">
        <f>IF(ISBLANK('Liste des engagés'!$B$8),"",VLOOKUP(B43,lp,2))</f>
        <v>TREGOUET MAURENE (F)</v>
      </c>
      <c r="C44" s="4" t="str">
        <f>IF(ISBLANK('Liste des engagés'!$B$8),"",VLOOKUP(C43,lp,2))</f>
        <v>TREGOUET MAURENE (F)</v>
      </c>
      <c r="D44" s="4" t="str">
        <f>IF(ISBLANK('Liste des engagés'!$B$8),"",VLOOKUP(D43,lp,2))</f>
        <v>TREGOUET MAURENE (F)</v>
      </c>
      <c r="E44" s="4" t="str">
        <f>IF(ISBLANK('Liste des engagés'!$B$8),"",VLOOKUP(E43,lp,2))</f>
        <v>TREGOUET MAURENE (F)</v>
      </c>
      <c r="F44" s="4" t="str">
        <f>IF(ISBLANK('Liste des engagés'!$B$8),"",VLOOKUP(F43,lp,2))</f>
        <v>TREGOUET MAURENE (F)</v>
      </c>
      <c r="G44" s="4" t="str">
        <f>IF(ISBLANK('Liste des engagés'!$B$8),"",VLOOKUP(G43,lp,2))</f>
        <v>TREGOUET MAURENE (F)</v>
      </c>
      <c r="H44" s="4" t="str">
        <f>IF(ISBLANK('Liste des engagés'!$B$8),"",VLOOKUP(H43,lp,2))</f>
        <v>TREGOUET MAURENE (F)</v>
      </c>
      <c r="I44" s="4" t="str">
        <f>IF(ISBLANK('Liste des engagés'!$B$8),"",VLOOKUP(I43,lp,2))</f>
        <v>TREGOUET MAURENE (F)</v>
      </c>
      <c r="J44" s="4" t="str">
        <f>IF(ISBLANK('Liste des engagés'!$B$8),"",VLOOKUP(J43,lp,2))</f>
        <v>TREGOUET MAURENE (F)</v>
      </c>
    </row>
    <row r="45" spans="1:10" x14ac:dyDescent="0.25">
      <c r="A45" s="4" t="str">
        <f>IF(ISBLANK('Liste des engagés'!$B$8),"",VLOOKUP(A43,lp,3))</f>
        <v>UC Véloce Vannes</v>
      </c>
      <c r="B45" s="4" t="str">
        <f>IF(ISBLANK('Liste des engagés'!$B$8),"",VLOOKUP(B43,lp,3))</f>
        <v>UC Véloce Vannes</v>
      </c>
      <c r="C45" s="4" t="str">
        <f>IF(ISBLANK('Liste des engagés'!$B$8),"",VLOOKUP(C43,lp,3))</f>
        <v>UC Véloce Vannes</v>
      </c>
      <c r="D45" s="4" t="str">
        <f>IF(ISBLANK('Liste des engagés'!$B$8),"",VLOOKUP(D43,lp,3))</f>
        <v>UC Véloce Vannes</v>
      </c>
      <c r="E45" s="4" t="str">
        <f>IF(ISBLANK('Liste des engagés'!$B$8),"",VLOOKUP(E43,lp,3))</f>
        <v>UC Véloce Vannes</v>
      </c>
      <c r="F45" s="4" t="str">
        <f>IF(ISBLANK('Liste des engagés'!$B$8),"",VLOOKUP(F43,lp,3))</f>
        <v>UC Véloce Vannes</v>
      </c>
      <c r="G45" s="4" t="str">
        <f>IF(ISBLANK('Liste des engagés'!$B$8),"",VLOOKUP(G43,lp,3))</f>
        <v>UC Véloce Vannes</v>
      </c>
      <c r="H45" s="4" t="str">
        <f>IF(ISBLANK('Liste des engagés'!$B$8),"",VLOOKUP(H43,lp,3))</f>
        <v>UC Véloce Vannes</v>
      </c>
      <c r="I45" s="4" t="str">
        <f>IF(ISBLANK('Liste des engagés'!$B$8),"",VLOOKUP(I43,lp,3))</f>
        <v>UC Véloce Vannes</v>
      </c>
      <c r="J45" s="4" t="str">
        <f>IF(ISBLANK('Liste des engagés'!$B$8),"",VLOOKUP(J43,lp,3))</f>
        <v>UC Véloce Vannes</v>
      </c>
    </row>
    <row r="46" spans="1:10" s="10" customFormat="1" ht="13.5" thickBot="1" x14ac:dyDescent="0.3">
      <c r="A46" s="9">
        <f>IF(ISBLANK('Liste des engagés'!$B$8),"",VLOOKUP(A43,lp,4))</f>
        <v>0</v>
      </c>
      <c r="B46" s="9">
        <f>IF(ISBLANK('Liste des engagés'!$B$8),"",VLOOKUP(B43,lp,4))</f>
        <v>0</v>
      </c>
      <c r="C46" s="9">
        <f>IF(ISBLANK('Liste des engagés'!$B$8),"",VLOOKUP(C43,lp,4))</f>
        <v>0</v>
      </c>
      <c r="D46" s="9">
        <f>IF(ISBLANK('Liste des engagés'!$B$8),"",VLOOKUP(D43,lp,4))</f>
        <v>0</v>
      </c>
      <c r="E46" s="9">
        <f>IF(ISBLANK('Liste des engagés'!$B$8),"",VLOOKUP(E43,lp,4))</f>
        <v>0</v>
      </c>
      <c r="F46" s="9">
        <f>IF(ISBLANK('Liste des engagés'!$B$8),"",VLOOKUP(F43,lp,4))</f>
        <v>0</v>
      </c>
      <c r="G46" s="9">
        <f>IF(ISBLANK('Liste des engagés'!$B$8),"",VLOOKUP(G43,lp,4))</f>
        <v>0</v>
      </c>
      <c r="H46" s="9">
        <f>IF(ISBLANK('Liste des engagés'!$B$8),"",VLOOKUP(H43,lp,4))</f>
        <v>0</v>
      </c>
      <c r="I46" s="9">
        <f>IF(ISBLANK('Liste des engagés'!$B$8),"",VLOOKUP(I43,lp,4))</f>
        <v>0</v>
      </c>
      <c r="J46" s="9">
        <f>IF(ISBLANK('Liste des engagés'!$B$8),"",VLOOKUP(J43,lp,4))</f>
        <v>0</v>
      </c>
    </row>
    <row r="47" spans="1:10" s="8" customFormat="1" ht="30" x14ac:dyDescent="0.25">
      <c r="A47" s="7">
        <v>101</v>
      </c>
      <c r="B47" s="7">
        <v>102</v>
      </c>
      <c r="C47" s="7">
        <v>103</v>
      </c>
      <c r="D47" s="7">
        <v>104</v>
      </c>
      <c r="E47" s="7">
        <v>105</v>
      </c>
      <c r="F47" s="7">
        <v>106</v>
      </c>
      <c r="G47" s="7">
        <v>107</v>
      </c>
      <c r="H47" s="7">
        <v>108</v>
      </c>
      <c r="I47" s="7">
        <v>109</v>
      </c>
      <c r="J47" s="7">
        <v>110</v>
      </c>
    </row>
    <row r="48" spans="1:10" x14ac:dyDescent="0.25">
      <c r="A48" s="4" t="str">
        <f>IF(ISBLANK('Liste des engagés'!$B$8),"",VLOOKUP(A47,lp,2))</f>
        <v>TREGOUET MAURENE (F)</v>
      </c>
      <c r="B48" s="4" t="str">
        <f>IF(ISBLANK('Liste des engagés'!$B$8),"",VLOOKUP(B47,lp,2))</f>
        <v>TREGOUET MAURENE (F)</v>
      </c>
      <c r="C48" s="4" t="str">
        <f>IF(ISBLANK('Liste des engagés'!$B$8),"",VLOOKUP(C47,lp,2))</f>
        <v>TREGOUET MAURENE (F)</v>
      </c>
      <c r="D48" s="4" t="str">
        <f>IF(ISBLANK('Liste des engagés'!$B$8),"",VLOOKUP(D47,lp,2))</f>
        <v>TREGOUET MAURENE (F)</v>
      </c>
      <c r="E48" s="4" t="str">
        <f>IF(ISBLANK('Liste des engagés'!$B$8),"",VLOOKUP(E47,lp,2))</f>
        <v>TREGOUET MAURENE (F)</v>
      </c>
      <c r="F48" s="4" t="str">
        <f>IF(ISBLANK('Liste des engagés'!$B$8),"",VLOOKUP(F47,lp,2))</f>
        <v>TREGOUET MAURENE (F)</v>
      </c>
      <c r="G48" s="4" t="str">
        <f>IF(ISBLANK('Liste des engagés'!$B$8),"",VLOOKUP(G47,lp,2))</f>
        <v>TREGOUET MAURENE (F)</v>
      </c>
      <c r="H48" s="4" t="str">
        <f>IF(ISBLANK('Liste des engagés'!$B$8),"",VLOOKUP(H47,lp,2))</f>
        <v>TREGOUET MAURENE (F)</v>
      </c>
      <c r="I48" s="4" t="str">
        <f>IF(ISBLANK('Liste des engagés'!$B$8),"",VLOOKUP(I47,lp,2))</f>
        <v>TREGOUET MAURENE (F)</v>
      </c>
      <c r="J48" s="4" t="str">
        <f>IF(ISBLANK('Liste des engagés'!$B$8),"",VLOOKUP(J47,lp,2))</f>
        <v>TREGOUET MAURENE (F)</v>
      </c>
    </row>
    <row r="49" spans="1:10" x14ac:dyDescent="0.25">
      <c r="A49" s="4" t="str">
        <f>IF(ISBLANK('Liste des engagés'!$B$8),"",VLOOKUP(A47,lp,3))</f>
        <v>UC Véloce Vannes</v>
      </c>
      <c r="B49" s="4" t="str">
        <f>IF(ISBLANK('Liste des engagés'!$B$8),"",VLOOKUP(B47,lp,3))</f>
        <v>UC Véloce Vannes</v>
      </c>
      <c r="C49" s="4" t="str">
        <f>IF(ISBLANK('Liste des engagés'!$B$8),"",VLOOKUP(C47,lp,3))</f>
        <v>UC Véloce Vannes</v>
      </c>
      <c r="D49" s="4" t="str">
        <f>IF(ISBLANK('Liste des engagés'!$B$8),"",VLOOKUP(D47,lp,3))</f>
        <v>UC Véloce Vannes</v>
      </c>
      <c r="E49" s="4" t="str">
        <f>IF(ISBLANK('Liste des engagés'!$B$8),"",VLOOKUP(E47,lp,3))</f>
        <v>UC Véloce Vannes</v>
      </c>
      <c r="F49" s="4" t="str">
        <f>IF(ISBLANK('Liste des engagés'!$B$8),"",VLOOKUP(F47,lp,3))</f>
        <v>UC Véloce Vannes</v>
      </c>
      <c r="G49" s="4" t="str">
        <f>IF(ISBLANK('Liste des engagés'!$B$8),"",VLOOKUP(G47,lp,3))</f>
        <v>UC Véloce Vannes</v>
      </c>
      <c r="H49" s="4" t="str">
        <f>IF(ISBLANK('Liste des engagés'!$B$8),"",VLOOKUP(H47,lp,3))</f>
        <v>UC Véloce Vannes</v>
      </c>
      <c r="I49" s="4" t="str">
        <f>IF(ISBLANK('Liste des engagés'!$B$8),"",VLOOKUP(I47,lp,3))</f>
        <v>UC Véloce Vannes</v>
      </c>
      <c r="J49" s="4" t="str">
        <f>IF(ISBLANK('Liste des engagés'!$B$8),"",VLOOKUP(J47,lp,3))</f>
        <v>UC Véloce Vannes</v>
      </c>
    </row>
    <row r="50" spans="1:10" s="11" customFormat="1" ht="32.25" customHeight="1" thickBot="1" x14ac:dyDescent="0.3">
      <c r="A50" s="5">
        <f>IF(ISBLANK('Liste des engagés'!$B$8),"",VLOOKUP(A47,lp,4))</f>
        <v>0</v>
      </c>
      <c r="B50" s="5">
        <f>IF(ISBLANK('Liste des engagés'!$B$8),"",VLOOKUP(B47,lp,4))</f>
        <v>0</v>
      </c>
      <c r="C50" s="5">
        <f>IF(ISBLANK('Liste des engagés'!$B$8),"",VLOOKUP(C47,lp,4))</f>
        <v>0</v>
      </c>
      <c r="D50" s="5">
        <f>IF(ISBLANK('Liste des engagés'!$B$8),"",VLOOKUP(D47,lp,4))</f>
        <v>0</v>
      </c>
      <c r="E50" s="5">
        <f>IF(ISBLANK('Liste des engagés'!$B$8),"",VLOOKUP(E47,lp,4))</f>
        <v>0</v>
      </c>
      <c r="F50" s="5">
        <f>IF(ISBLANK('Liste des engagés'!$B$8),"",VLOOKUP(F47,lp,4))</f>
        <v>0</v>
      </c>
      <c r="G50" s="5">
        <f>IF(ISBLANK('Liste des engagés'!$B$8),"",VLOOKUP(G47,lp,4))</f>
        <v>0</v>
      </c>
      <c r="H50" s="5">
        <f>IF(ISBLANK('Liste des engagés'!$B$8),"",VLOOKUP(H47,lp,4))</f>
        <v>0</v>
      </c>
      <c r="I50" s="5">
        <f>IF(ISBLANK('Liste des engagés'!$B$8),"",VLOOKUP(I47,lp,4))</f>
        <v>0</v>
      </c>
      <c r="J50" s="5">
        <f>IF(ISBLANK('Liste des engagés'!$B$8),"",VLOOKUP(J47,lp,4))</f>
        <v>0</v>
      </c>
    </row>
    <row r="51" spans="1:10" s="8" customFormat="1" ht="30" x14ac:dyDescent="0.25">
      <c r="A51" s="7">
        <v>111</v>
      </c>
      <c r="B51" s="7">
        <v>112</v>
      </c>
      <c r="C51" s="7">
        <v>113</v>
      </c>
      <c r="D51" s="7">
        <v>114</v>
      </c>
      <c r="E51" s="7">
        <v>115</v>
      </c>
      <c r="F51" s="7">
        <v>116</v>
      </c>
      <c r="G51" s="7">
        <v>117</v>
      </c>
      <c r="H51" s="7">
        <v>118</v>
      </c>
      <c r="I51" s="7">
        <v>119</v>
      </c>
      <c r="J51" s="7">
        <v>120</v>
      </c>
    </row>
    <row r="52" spans="1:10" x14ac:dyDescent="0.25">
      <c r="A52" s="4" t="str">
        <f>IF(ISBLANK('Liste des engagés'!$B$8),"",VLOOKUP(A51,lp,2))</f>
        <v>TREGOUET MAURENE (F)</v>
      </c>
      <c r="B52" s="4" t="str">
        <f>IF(ISBLANK('Liste des engagés'!$B$8),"",VLOOKUP(B51,lp,2))</f>
        <v>TREGOUET MAURENE (F)</v>
      </c>
      <c r="C52" s="4" t="str">
        <f>IF(ISBLANK('Liste des engagés'!$B$8),"",VLOOKUP(C51,lp,2))</f>
        <v>TREGOUET MAURENE (F)</v>
      </c>
      <c r="D52" s="4" t="str">
        <f>IF(ISBLANK('Liste des engagés'!$B$8),"",VLOOKUP(D51,lp,2))</f>
        <v>TREGOUET MAURENE (F)</v>
      </c>
      <c r="E52" s="4" t="str">
        <f>IF(ISBLANK('Liste des engagés'!$B$8),"",VLOOKUP(E51,lp,2))</f>
        <v>TREGOUET MAURENE (F)</v>
      </c>
      <c r="F52" s="4" t="str">
        <f>IF(ISBLANK('Liste des engagés'!$B$8),"",VLOOKUP(F51,lp,2))</f>
        <v>TREGOUET MAURENE (F)</v>
      </c>
      <c r="G52" s="4" t="str">
        <f>IF(ISBLANK('Liste des engagés'!$B$8),"",VLOOKUP(G51,lp,2))</f>
        <v>TREGOUET MAURENE (F)</v>
      </c>
      <c r="H52" s="4" t="str">
        <f>IF(ISBLANK('Liste des engagés'!$B$8),"",VLOOKUP(H51,lp,2))</f>
        <v>TREGOUET MAURENE (F)</v>
      </c>
      <c r="I52" s="4" t="str">
        <f>IF(ISBLANK('Liste des engagés'!$B$8),"",VLOOKUP(I51,lp,2))</f>
        <v>TREGOUET MAURENE (F)</v>
      </c>
      <c r="J52" s="4" t="str">
        <f>IF(ISBLANK('Liste des engagés'!$B$8),"",VLOOKUP(J51,lp,2))</f>
        <v>TREGOUET MAURENE (F)</v>
      </c>
    </row>
    <row r="53" spans="1:10" x14ac:dyDescent="0.25">
      <c r="A53" s="4" t="str">
        <f>IF(ISBLANK('Liste des engagés'!$B$8),"",VLOOKUP(A51,lp,3))</f>
        <v>UC Véloce Vannes</v>
      </c>
      <c r="B53" s="4" t="str">
        <f>IF(ISBLANK('Liste des engagés'!$B$8),"",VLOOKUP(B51,lp,3))</f>
        <v>UC Véloce Vannes</v>
      </c>
      <c r="C53" s="4" t="str">
        <f>IF(ISBLANK('Liste des engagés'!$B$8),"",VLOOKUP(C51,lp,3))</f>
        <v>UC Véloce Vannes</v>
      </c>
      <c r="D53" s="4" t="str">
        <f>IF(ISBLANK('Liste des engagés'!$B$8),"",VLOOKUP(D51,lp,3))</f>
        <v>UC Véloce Vannes</v>
      </c>
      <c r="E53" s="4" t="str">
        <f>IF(ISBLANK('Liste des engagés'!$B$8),"",VLOOKUP(E51,lp,3))</f>
        <v>UC Véloce Vannes</v>
      </c>
      <c r="F53" s="4" t="str">
        <f>IF(ISBLANK('Liste des engagés'!$B$8),"",VLOOKUP(F51,lp,3))</f>
        <v>UC Véloce Vannes</v>
      </c>
      <c r="G53" s="4" t="str">
        <f>IF(ISBLANK('Liste des engagés'!$B$8),"",VLOOKUP(G51,lp,3))</f>
        <v>UC Véloce Vannes</v>
      </c>
      <c r="H53" s="4" t="str">
        <f>IF(ISBLANK('Liste des engagés'!$B$8),"",VLOOKUP(H51,lp,3))</f>
        <v>UC Véloce Vannes</v>
      </c>
      <c r="I53" s="4" t="str">
        <f>IF(ISBLANK('Liste des engagés'!$B$8),"",VLOOKUP(I51,lp,3))</f>
        <v>UC Véloce Vannes</v>
      </c>
      <c r="J53" s="4" t="str">
        <f>IF(ISBLANK('Liste des engagés'!$B$8),"",VLOOKUP(J51,lp,3))</f>
        <v>UC Véloce Vannes</v>
      </c>
    </row>
    <row r="54" spans="1:10" s="11" customFormat="1" ht="32.25" customHeight="1" thickBot="1" x14ac:dyDescent="0.3">
      <c r="A54" s="5">
        <f>IF(ISBLANK('Liste des engagés'!$B$8),"",VLOOKUP(A51,lp,4))</f>
        <v>0</v>
      </c>
      <c r="B54" s="5">
        <f>IF(ISBLANK('Liste des engagés'!$B$8),"",VLOOKUP(B51,lp,4))</f>
        <v>0</v>
      </c>
      <c r="C54" s="5">
        <f>IF(ISBLANK('Liste des engagés'!$B$8),"",VLOOKUP(C51,lp,4))</f>
        <v>0</v>
      </c>
      <c r="D54" s="5">
        <f>IF(ISBLANK('Liste des engagés'!$B$8),"",VLOOKUP(D51,lp,4))</f>
        <v>0</v>
      </c>
      <c r="E54" s="5">
        <f>IF(ISBLANK('Liste des engagés'!$B$8),"",VLOOKUP(E51,lp,4))</f>
        <v>0</v>
      </c>
      <c r="F54" s="5">
        <f>IF(ISBLANK('Liste des engagés'!$B$8),"",VLOOKUP(F51,lp,4))</f>
        <v>0</v>
      </c>
      <c r="G54" s="5">
        <f>IF(ISBLANK('Liste des engagés'!$B$8),"",VLOOKUP(G51,lp,4))</f>
        <v>0</v>
      </c>
      <c r="H54" s="5">
        <f>IF(ISBLANK('Liste des engagés'!$B$8),"",VLOOKUP(H51,lp,4))</f>
        <v>0</v>
      </c>
      <c r="I54" s="5">
        <f>IF(ISBLANK('Liste des engagés'!$B$8),"",VLOOKUP(I51,lp,4))</f>
        <v>0</v>
      </c>
      <c r="J54" s="5">
        <f>IF(ISBLANK('Liste des engagés'!$B$8),"",VLOOKUP(J51,lp,4))</f>
        <v>0</v>
      </c>
    </row>
    <row r="55" spans="1:10" s="8" customFormat="1" ht="30" x14ac:dyDescent="0.25">
      <c r="A55" s="7">
        <v>121</v>
      </c>
      <c r="B55" s="7">
        <v>122</v>
      </c>
      <c r="C55" s="7">
        <v>123</v>
      </c>
      <c r="D55" s="7">
        <v>124</v>
      </c>
      <c r="E55" s="7">
        <v>125</v>
      </c>
      <c r="F55" s="7">
        <v>126</v>
      </c>
      <c r="G55" s="7">
        <v>127</v>
      </c>
      <c r="H55" s="7">
        <v>128</v>
      </c>
      <c r="I55" s="7">
        <v>129</v>
      </c>
      <c r="J55" s="7">
        <v>130</v>
      </c>
    </row>
    <row r="56" spans="1:10" ht="22.5" customHeight="1" x14ac:dyDescent="0.25">
      <c r="A56" s="4" t="str">
        <f>IF(ISBLANK('Liste des engagés'!$B$8),"",VLOOKUP(A55,lp,2))</f>
        <v>TREGOUET MAURENE (F)</v>
      </c>
      <c r="B56" s="4" t="str">
        <f>IF(ISBLANK('Liste des engagés'!$B$8),"",VLOOKUP(B55,lp,2))</f>
        <v>TREGOUET MAURENE (F)</v>
      </c>
      <c r="C56" s="4" t="str">
        <f>IF(ISBLANK('Liste des engagés'!$B$8),"",VLOOKUP(C55,lp,2))</f>
        <v>TREGOUET MAURENE (F)</v>
      </c>
      <c r="D56" s="4" t="str">
        <f>IF(ISBLANK('Liste des engagés'!$B$8),"",VLOOKUP(D55,lp,2))</f>
        <v>TREGOUET MAURENE (F)</v>
      </c>
      <c r="E56" s="4" t="str">
        <f>IF(ISBLANK('Liste des engagés'!$B$8),"",VLOOKUP(E55,lp,2))</f>
        <v>TREGOUET MAURENE (F)</v>
      </c>
      <c r="F56" s="4" t="str">
        <f>IF(ISBLANK('Liste des engagés'!$B$8),"",VLOOKUP(F55,lp,2))</f>
        <v>TREGOUET MAURENE (F)</v>
      </c>
      <c r="G56" s="4"/>
      <c r="H56" s="4"/>
      <c r="I56" s="4"/>
      <c r="J56" s="4"/>
    </row>
    <row r="57" spans="1:10" x14ac:dyDescent="0.25">
      <c r="A57" s="4" t="str">
        <f>IF(ISBLANK('Liste des engagés'!$B$8),"",VLOOKUP(A55,lp,3))</f>
        <v>UC Véloce Vannes</v>
      </c>
      <c r="B57" s="4" t="str">
        <f>IF(ISBLANK('Liste des engagés'!$B$8),"",VLOOKUP(B55,lp,3))</f>
        <v>UC Véloce Vannes</v>
      </c>
      <c r="C57" s="4" t="str">
        <f>IF(ISBLANK('Liste des engagés'!$B$8),"",VLOOKUP(C55,lp,3))</f>
        <v>UC Véloce Vannes</v>
      </c>
      <c r="D57" s="4" t="str">
        <f>IF(ISBLANK('Liste des engagés'!$B$8),"",VLOOKUP(D55,lp,3))</f>
        <v>UC Véloce Vannes</v>
      </c>
      <c r="E57" s="4" t="str">
        <f>IF(ISBLANK('Liste des engagés'!$B$8),"",VLOOKUP(E55,lp,3))</f>
        <v>UC Véloce Vannes</v>
      </c>
      <c r="F57" s="4" t="str">
        <f>IF(ISBLANK('Liste des engagés'!$B$8),"",VLOOKUP(F55,lp,3))</f>
        <v>UC Véloce Vannes</v>
      </c>
      <c r="G57" s="4"/>
      <c r="H57" s="4"/>
      <c r="I57" s="4"/>
      <c r="J57" s="4"/>
    </row>
    <row r="58" spans="1:10" s="11" customFormat="1" ht="32.25" customHeight="1" thickBot="1" x14ac:dyDescent="0.3">
      <c r="A58" s="5">
        <f>IF(ISBLANK('Liste des engagés'!$B$8),"",VLOOKUP(A55,lp,4))</f>
        <v>0</v>
      </c>
      <c r="B58" s="5">
        <f>IF(ISBLANK('Liste des engagés'!$B$8),"",VLOOKUP(B55,lp,4))</f>
        <v>0</v>
      </c>
      <c r="C58" s="5">
        <f>IF(ISBLANK('Liste des engagés'!$B$8),"",VLOOKUP(C55,lp,4))</f>
        <v>0</v>
      </c>
      <c r="D58" s="5">
        <f>IF(ISBLANK('Liste des engagés'!$B$8),"",VLOOKUP(D55,lp,4))</f>
        <v>0</v>
      </c>
      <c r="E58" s="5">
        <f>IF(ISBLANK('Liste des engagés'!$B$8),"",VLOOKUP(E55,lp,4))</f>
        <v>0</v>
      </c>
      <c r="F58" s="5">
        <f>IF(ISBLANK('Liste des engagés'!$B$8),"",VLOOKUP(F55,lp,4))</f>
        <v>0</v>
      </c>
      <c r="G58" s="5"/>
      <c r="H58" s="5"/>
      <c r="I58" s="5"/>
      <c r="J58" s="5"/>
    </row>
  </sheetData>
  <mergeCells count="1">
    <mergeCell ref="A5:J5"/>
  </mergeCells>
  <phoneticPr fontId="0" type="noConversion"/>
  <pageMargins left="0.21" right="0.12" top="0.39" bottom="0.55000000000000004" header="0.4921259845" footer="0.4921259845"/>
  <pageSetup paperSize="9" scale="6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4"/>
  <sheetViews>
    <sheetView topLeftCell="A16" zoomScale="120" zoomScaleNormal="120" workbookViewId="0">
      <selection activeCell="E44" sqref="E44"/>
    </sheetView>
  </sheetViews>
  <sheetFormatPr baseColWidth="10" defaultRowHeight="15.75" x14ac:dyDescent="0.25"/>
  <cols>
    <col min="1" max="1" width="5.875" style="13" customWidth="1"/>
    <col min="2" max="2" width="6.75" style="13" customWidth="1"/>
    <col min="3" max="3" width="23.5" style="13" customWidth="1"/>
    <col min="4" max="4" width="30.75" style="13" bestFit="1" customWidth="1"/>
    <col min="5" max="5" width="10.25" style="13" customWidth="1"/>
    <col min="6" max="16384" width="11" style="13"/>
  </cols>
  <sheetData>
    <row r="1" spans="1:6" ht="23.25" x14ac:dyDescent="0.25">
      <c r="A1" s="35"/>
      <c r="B1" s="35"/>
      <c r="C1" s="35"/>
      <c r="D1" s="35"/>
      <c r="E1" s="35"/>
      <c r="F1" s="35"/>
    </row>
    <row r="2" spans="1:6" s="32" customFormat="1" x14ac:dyDescent="0.25">
      <c r="A2" s="13"/>
      <c r="B2" s="13"/>
      <c r="C2" s="13"/>
      <c r="D2" s="13"/>
      <c r="E2" s="13"/>
      <c r="F2" s="13"/>
    </row>
    <row r="4" spans="1:6" s="34" customFormat="1" x14ac:dyDescent="0.25">
      <c r="A4" s="13"/>
      <c r="B4" s="13"/>
      <c r="C4" s="13"/>
      <c r="D4" s="13"/>
      <c r="E4" s="13"/>
      <c r="F4" s="13"/>
    </row>
    <row r="5" spans="1:6" s="14" customFormat="1" ht="15" customHeight="1" x14ac:dyDescent="0.25">
      <c r="A5" s="34"/>
      <c r="B5" s="34"/>
      <c r="C5" s="34"/>
      <c r="D5" s="34"/>
      <c r="E5" s="34"/>
      <c r="F5" s="34"/>
    </row>
    <row r="6" spans="1:6" s="14" customFormat="1" ht="15" customHeight="1" x14ac:dyDescent="0.25"/>
    <row r="7" spans="1:6" s="14" customFormat="1" ht="15" customHeight="1" x14ac:dyDescent="0.25"/>
    <row r="8" spans="1:6" s="14" customFormat="1" ht="15" customHeight="1" x14ac:dyDescent="0.25"/>
    <row r="9" spans="1:6" s="14" customFormat="1" ht="15" customHeight="1" x14ac:dyDescent="0.25"/>
    <row r="10" spans="1:6" s="14" customFormat="1" ht="15" customHeight="1" x14ac:dyDescent="0.25"/>
    <row r="11" spans="1:6" s="14" customFormat="1" ht="23.25" x14ac:dyDescent="0.25">
      <c r="A11" s="31"/>
      <c r="B11" s="31"/>
      <c r="C11" s="80" t="s">
        <v>34</v>
      </c>
      <c r="D11" s="80"/>
      <c r="E11" s="33"/>
      <c r="F11" s="32"/>
    </row>
    <row r="12" spans="1:6" s="14" customFormat="1" ht="15" customHeight="1" x14ac:dyDescent="0.25">
      <c r="A12" s="13"/>
      <c r="B12" s="13"/>
      <c r="C12" s="13"/>
      <c r="D12" s="13"/>
      <c r="E12" s="13"/>
      <c r="F12" s="13"/>
    </row>
    <row r="13" spans="1:6" s="14" customFormat="1" ht="15" customHeight="1" x14ac:dyDescent="0.25">
      <c r="A13" s="69" t="s">
        <v>2</v>
      </c>
      <c r="B13" s="69" t="s">
        <v>7</v>
      </c>
      <c r="C13" s="69" t="s">
        <v>13</v>
      </c>
      <c r="D13" s="69" t="s">
        <v>12</v>
      </c>
      <c r="E13" s="69" t="s">
        <v>1</v>
      </c>
      <c r="F13" s="69" t="s">
        <v>11</v>
      </c>
    </row>
    <row r="14" spans="1:6" s="14" customFormat="1" ht="15" customHeight="1" x14ac:dyDescent="0.25">
      <c r="A14" s="73">
        <v>1</v>
      </c>
      <c r="B14" s="73">
        <v>31</v>
      </c>
      <c r="C14" s="73" t="s">
        <v>115</v>
      </c>
      <c r="D14" s="73" t="s">
        <v>87</v>
      </c>
      <c r="E14" s="70">
        <v>9.876157407407407E-5</v>
      </c>
      <c r="F14" s="73">
        <v>1</v>
      </c>
    </row>
    <row r="15" spans="1:6" s="14" customFormat="1" ht="15" customHeight="1" x14ac:dyDescent="0.25">
      <c r="A15" s="73">
        <v>2</v>
      </c>
      <c r="B15" s="73">
        <v>26</v>
      </c>
      <c r="C15" s="73" t="s">
        <v>110</v>
      </c>
      <c r="D15" s="73" t="s">
        <v>75</v>
      </c>
      <c r="E15" s="70">
        <v>9.9004629629629646E-5</v>
      </c>
      <c r="F15" s="73">
        <v>2</v>
      </c>
    </row>
    <row r="16" spans="1:6" s="14" customFormat="1" ht="15" customHeight="1" x14ac:dyDescent="0.25">
      <c r="A16" s="73">
        <v>3</v>
      </c>
      <c r="B16" s="73">
        <v>55</v>
      </c>
      <c r="C16" s="73" t="s">
        <v>139</v>
      </c>
      <c r="D16" s="73" t="s">
        <v>77</v>
      </c>
      <c r="E16" s="70">
        <v>1.0019675925925928E-4</v>
      </c>
      <c r="F16" s="73">
        <v>3</v>
      </c>
    </row>
    <row r="17" spans="1:6" s="14" customFormat="1" ht="15" customHeight="1" x14ac:dyDescent="0.25">
      <c r="A17" s="73">
        <v>4</v>
      </c>
      <c r="B17" s="59">
        <v>3</v>
      </c>
      <c r="C17" s="74" t="s">
        <v>76</v>
      </c>
      <c r="D17" s="74" t="s">
        <v>77</v>
      </c>
      <c r="E17" s="70">
        <v>1.0194444444444443E-4</v>
      </c>
      <c r="F17" s="73">
        <v>4</v>
      </c>
    </row>
    <row r="18" spans="1:6" s="14" customFormat="1" ht="15" customHeight="1" x14ac:dyDescent="0.25">
      <c r="A18" s="73">
        <v>5</v>
      </c>
      <c r="B18" s="59">
        <v>4</v>
      </c>
      <c r="C18" s="74" t="s">
        <v>78</v>
      </c>
      <c r="D18" s="74" t="s">
        <v>79</v>
      </c>
      <c r="E18" s="70">
        <v>1.0306712962962964E-4</v>
      </c>
      <c r="F18" s="73">
        <v>5</v>
      </c>
    </row>
    <row r="19" spans="1:6" s="14" customFormat="1" ht="15" customHeight="1" x14ac:dyDescent="0.25">
      <c r="A19" s="73">
        <v>6</v>
      </c>
      <c r="B19" s="59">
        <v>17</v>
      </c>
      <c r="C19" s="74" t="s">
        <v>100</v>
      </c>
      <c r="D19" s="74" t="s">
        <v>81</v>
      </c>
      <c r="E19" s="70">
        <v>1.0331018518518518E-4</v>
      </c>
      <c r="F19" s="73">
        <v>6</v>
      </c>
    </row>
    <row r="20" spans="1:6" s="14" customFormat="1" ht="15" customHeight="1" x14ac:dyDescent="0.25">
      <c r="A20" s="73">
        <v>7</v>
      </c>
      <c r="B20" s="59">
        <v>18</v>
      </c>
      <c r="C20" s="74" t="s">
        <v>101</v>
      </c>
      <c r="D20" s="74" t="s">
        <v>83</v>
      </c>
      <c r="E20" s="70">
        <v>1.0386574074074075E-4</v>
      </c>
      <c r="F20" s="73">
        <v>7</v>
      </c>
    </row>
    <row r="21" spans="1:6" s="14" customFormat="1" ht="15" customHeight="1" x14ac:dyDescent="0.25">
      <c r="A21" s="73">
        <v>8</v>
      </c>
      <c r="B21" s="73">
        <v>62</v>
      </c>
      <c r="C21" s="76" t="s">
        <v>145</v>
      </c>
      <c r="D21" s="76" t="s">
        <v>77</v>
      </c>
      <c r="E21" s="70">
        <v>1.0395833333333333E-4</v>
      </c>
      <c r="F21" s="73">
        <v>8</v>
      </c>
    </row>
    <row r="22" spans="1:6" s="14" customFormat="1" ht="15" customHeight="1" x14ac:dyDescent="0.25">
      <c r="A22" s="73">
        <v>9</v>
      </c>
      <c r="B22" s="73">
        <v>29</v>
      </c>
      <c r="C22" s="73" t="s">
        <v>113</v>
      </c>
      <c r="D22" s="73" t="s">
        <v>81</v>
      </c>
      <c r="E22" s="70">
        <v>1.0400462962962963E-4</v>
      </c>
      <c r="F22" s="73">
        <v>9</v>
      </c>
    </row>
    <row r="23" spans="1:6" s="14" customFormat="1" ht="15" customHeight="1" x14ac:dyDescent="0.25">
      <c r="A23" s="73">
        <v>10</v>
      </c>
      <c r="B23" s="73">
        <v>45</v>
      </c>
      <c r="C23" s="73" t="s">
        <v>129</v>
      </c>
      <c r="D23" s="73" t="s">
        <v>77</v>
      </c>
      <c r="E23" s="70">
        <v>1.0458333333333332E-4</v>
      </c>
      <c r="F23" s="73">
        <v>10</v>
      </c>
    </row>
    <row r="24" spans="1:6" s="14" customFormat="1" ht="15" customHeight="1" x14ac:dyDescent="0.25">
      <c r="A24" s="73">
        <v>11</v>
      </c>
      <c r="B24" s="73">
        <v>59</v>
      </c>
      <c r="C24" s="73" t="s">
        <v>40</v>
      </c>
      <c r="D24" s="73" t="s">
        <v>77</v>
      </c>
      <c r="E24" s="70">
        <v>1.0517361111111111E-4</v>
      </c>
      <c r="F24" s="73">
        <v>11</v>
      </c>
    </row>
    <row r="25" spans="1:6" s="14" customFormat="1" ht="15" customHeight="1" x14ac:dyDescent="0.25">
      <c r="A25" s="73">
        <v>12</v>
      </c>
      <c r="B25" s="59">
        <v>22</v>
      </c>
      <c r="C25" s="74" t="s">
        <v>105</v>
      </c>
      <c r="D25" s="74" t="s">
        <v>106</v>
      </c>
      <c r="E25" s="70">
        <v>1.0730324074074076E-4</v>
      </c>
      <c r="F25" s="73">
        <v>12</v>
      </c>
    </row>
    <row r="26" spans="1:6" s="14" customFormat="1" ht="15" customHeight="1" x14ac:dyDescent="0.25">
      <c r="A26" s="73">
        <v>13</v>
      </c>
      <c r="B26" s="59">
        <v>14</v>
      </c>
      <c r="C26" s="74" t="s">
        <v>97</v>
      </c>
      <c r="D26" s="74" t="s">
        <v>75</v>
      </c>
      <c r="E26" s="70">
        <v>1.0792824074074072E-4</v>
      </c>
      <c r="F26" s="73">
        <v>13</v>
      </c>
    </row>
    <row r="27" spans="1:6" s="14" customFormat="1" ht="15" customHeight="1" x14ac:dyDescent="0.25">
      <c r="A27" s="73">
        <v>14</v>
      </c>
      <c r="B27" s="73">
        <v>68</v>
      </c>
      <c r="C27" s="73" t="s">
        <v>151</v>
      </c>
      <c r="D27" s="73" t="s">
        <v>77</v>
      </c>
      <c r="E27" s="70">
        <v>1.0820601851851851E-4</v>
      </c>
      <c r="F27" s="73">
        <v>14</v>
      </c>
    </row>
    <row r="28" spans="1:6" s="14" customFormat="1" ht="15" customHeight="1" x14ac:dyDescent="0.25">
      <c r="A28" s="73">
        <v>15</v>
      </c>
      <c r="B28" s="73">
        <v>58</v>
      </c>
      <c r="C28" s="73" t="s">
        <v>142</v>
      </c>
      <c r="D28" s="73" t="s">
        <v>75</v>
      </c>
      <c r="E28" s="70">
        <v>1.0836805555555555E-4</v>
      </c>
      <c r="F28" s="73">
        <v>15</v>
      </c>
    </row>
    <row r="29" spans="1:6" s="14" customFormat="1" ht="15" customHeight="1" x14ac:dyDescent="0.25">
      <c r="A29" s="73">
        <v>16</v>
      </c>
      <c r="B29" s="73">
        <v>73</v>
      </c>
      <c r="C29" s="73" t="s">
        <v>156</v>
      </c>
      <c r="D29" s="73" t="s">
        <v>77</v>
      </c>
      <c r="E29" s="70">
        <v>1.0836805555555555E-4</v>
      </c>
      <c r="F29" s="73">
        <v>16</v>
      </c>
    </row>
    <row r="30" spans="1:6" s="14" customFormat="1" ht="15" customHeight="1" x14ac:dyDescent="0.25">
      <c r="A30" s="73">
        <v>17</v>
      </c>
      <c r="B30" s="73">
        <v>36</v>
      </c>
      <c r="C30" s="73" t="s">
        <v>120</v>
      </c>
      <c r="D30" s="73" t="s">
        <v>75</v>
      </c>
      <c r="E30" s="70">
        <v>1.0849537037037038E-4</v>
      </c>
      <c r="F30" s="73">
        <v>17</v>
      </c>
    </row>
    <row r="31" spans="1:6" s="14" customFormat="1" ht="15" x14ac:dyDescent="0.25">
      <c r="A31" s="73">
        <v>18</v>
      </c>
      <c r="B31" s="73">
        <v>49</v>
      </c>
      <c r="C31" s="73" t="s">
        <v>133</v>
      </c>
      <c r="D31" s="73" t="s">
        <v>75</v>
      </c>
      <c r="E31" s="70">
        <v>1.0878472222222223E-4</v>
      </c>
      <c r="F31" s="73">
        <v>18</v>
      </c>
    </row>
    <row r="32" spans="1:6" s="14" customFormat="1" ht="15" customHeight="1" x14ac:dyDescent="0.25">
      <c r="A32" s="73">
        <v>19</v>
      </c>
      <c r="B32" s="73">
        <v>75</v>
      </c>
      <c r="C32" s="76" t="s">
        <v>158</v>
      </c>
      <c r="D32" s="76" t="s">
        <v>77</v>
      </c>
      <c r="E32" s="70">
        <v>1.0960648148148148E-4</v>
      </c>
      <c r="F32" s="73">
        <v>19</v>
      </c>
    </row>
    <row r="33" spans="1:6" s="14" customFormat="1" ht="15" customHeight="1" x14ac:dyDescent="0.25">
      <c r="A33" s="73">
        <v>20</v>
      </c>
      <c r="B33" s="73">
        <v>32</v>
      </c>
      <c r="C33" s="73" t="s">
        <v>116</v>
      </c>
      <c r="D33" s="73" t="s">
        <v>89</v>
      </c>
      <c r="E33" s="70">
        <v>1.1208333333333332E-4</v>
      </c>
      <c r="F33" s="73">
        <v>20</v>
      </c>
    </row>
    <row r="34" spans="1:6" s="14" customFormat="1" ht="15" x14ac:dyDescent="0.25">
      <c r="A34" s="73">
        <v>21</v>
      </c>
      <c r="B34" s="59">
        <v>2</v>
      </c>
      <c r="C34" s="74" t="s">
        <v>74</v>
      </c>
      <c r="D34" s="74" t="s">
        <v>75</v>
      </c>
      <c r="E34" s="70">
        <v>1.1243055555555556E-4</v>
      </c>
      <c r="F34" s="73">
        <v>21</v>
      </c>
    </row>
    <row r="35" spans="1:6" s="14" customFormat="1" ht="14.25" x14ac:dyDescent="0.25">
      <c r="A35" s="73">
        <v>22</v>
      </c>
      <c r="B35" s="73">
        <v>51</v>
      </c>
      <c r="C35" s="73" t="s">
        <v>135</v>
      </c>
      <c r="D35" s="73" t="s">
        <v>79</v>
      </c>
      <c r="E35" s="70">
        <v>1.1322916666666666E-4</v>
      </c>
      <c r="F35" s="73">
        <v>22</v>
      </c>
    </row>
    <row r="36" spans="1:6" s="14" customFormat="1" ht="14.25" x14ac:dyDescent="0.25">
      <c r="A36" s="73">
        <v>23</v>
      </c>
      <c r="B36" s="73">
        <v>67</v>
      </c>
      <c r="C36" s="73" t="s">
        <v>150</v>
      </c>
      <c r="D36" s="73" t="s">
        <v>75</v>
      </c>
      <c r="E36" s="70">
        <v>1.1322916666666666E-4</v>
      </c>
      <c r="F36" s="73">
        <v>23</v>
      </c>
    </row>
    <row r="37" spans="1:6" s="14" customFormat="1" ht="14.25" x14ac:dyDescent="0.25">
      <c r="A37" s="73">
        <v>24</v>
      </c>
      <c r="B37" s="73">
        <v>38</v>
      </c>
      <c r="C37" s="73" t="s">
        <v>122</v>
      </c>
      <c r="D37" s="73" t="s">
        <v>79</v>
      </c>
      <c r="E37" s="70">
        <v>1.1373842592592593E-4</v>
      </c>
      <c r="F37" s="73">
        <v>24</v>
      </c>
    </row>
    <row r="38" spans="1:6" s="14" customFormat="1" ht="15" x14ac:dyDescent="0.25">
      <c r="A38" s="73">
        <v>25</v>
      </c>
      <c r="B38" s="59">
        <v>20</v>
      </c>
      <c r="C38" s="74" t="s">
        <v>103</v>
      </c>
      <c r="D38" s="74" t="s">
        <v>87</v>
      </c>
      <c r="E38" s="70">
        <v>1.1395833333333333E-4</v>
      </c>
      <c r="F38" s="73">
        <v>25</v>
      </c>
    </row>
    <row r="39" spans="1:6" s="14" customFormat="1" ht="14.25" x14ac:dyDescent="0.25">
      <c r="A39" s="73">
        <v>26</v>
      </c>
      <c r="B39" s="73">
        <v>61</v>
      </c>
      <c r="C39" s="73" t="s">
        <v>144</v>
      </c>
      <c r="D39" s="73" t="s">
        <v>75</v>
      </c>
      <c r="E39" s="70">
        <v>1.1401620370370369E-4</v>
      </c>
      <c r="F39" s="73">
        <v>26</v>
      </c>
    </row>
    <row r="40" spans="1:6" s="14" customFormat="1" ht="14.25" x14ac:dyDescent="0.25">
      <c r="A40" s="73">
        <v>27</v>
      </c>
      <c r="B40" s="73">
        <v>47</v>
      </c>
      <c r="C40" s="73" t="s">
        <v>131</v>
      </c>
      <c r="D40" s="73" t="s">
        <v>81</v>
      </c>
      <c r="E40" s="70">
        <v>1.1417824074074075E-4</v>
      </c>
      <c r="F40" s="73">
        <v>27</v>
      </c>
    </row>
    <row r="41" spans="1:6" s="14" customFormat="1" ht="14.25" x14ac:dyDescent="0.25">
      <c r="A41" s="73">
        <v>28</v>
      </c>
      <c r="B41" s="73">
        <v>57</v>
      </c>
      <c r="C41" s="73" t="s">
        <v>141</v>
      </c>
      <c r="D41" s="73" t="s">
        <v>106</v>
      </c>
      <c r="E41" s="70">
        <v>1.145949074074074E-4</v>
      </c>
      <c r="F41" s="73">
        <v>28</v>
      </c>
    </row>
    <row r="42" spans="1:6" s="14" customFormat="1" ht="14.25" x14ac:dyDescent="0.25">
      <c r="A42" s="73">
        <v>29</v>
      </c>
      <c r="B42" s="73">
        <v>54</v>
      </c>
      <c r="C42" s="73" t="s">
        <v>138</v>
      </c>
      <c r="D42" s="73" t="s">
        <v>75</v>
      </c>
      <c r="E42" s="70">
        <v>1.1480324074074074E-4</v>
      </c>
      <c r="F42" s="73">
        <v>29</v>
      </c>
    </row>
    <row r="43" spans="1:6" s="14" customFormat="1" ht="14.25" x14ac:dyDescent="0.25">
      <c r="A43" s="73">
        <v>30</v>
      </c>
      <c r="B43" s="73">
        <v>46</v>
      </c>
      <c r="C43" s="73" t="s">
        <v>130</v>
      </c>
      <c r="D43" s="73" t="s">
        <v>79</v>
      </c>
      <c r="E43" s="70">
        <v>1.1565972222222222E-4</v>
      </c>
      <c r="F43" s="73">
        <v>30</v>
      </c>
    </row>
    <row r="44" spans="1:6" s="14" customFormat="1" ht="14.25" x14ac:dyDescent="0.25">
      <c r="A44" s="73">
        <v>31</v>
      </c>
      <c r="B44" s="59">
        <v>15</v>
      </c>
      <c r="C44" s="74" t="s">
        <v>98</v>
      </c>
      <c r="D44" s="74" t="s">
        <v>77</v>
      </c>
      <c r="E44" s="70">
        <v>1.158101851851852E-4</v>
      </c>
      <c r="F44" s="73">
        <v>31</v>
      </c>
    </row>
    <row r="45" spans="1:6" s="14" customFormat="1" ht="14.25" x14ac:dyDescent="0.25">
      <c r="A45" s="73">
        <v>32</v>
      </c>
      <c r="B45" s="73">
        <v>71</v>
      </c>
      <c r="C45" s="73" t="s">
        <v>154</v>
      </c>
      <c r="D45" s="73" t="s">
        <v>77</v>
      </c>
      <c r="E45" s="70">
        <v>1.1585648148148149E-4</v>
      </c>
      <c r="F45" s="73">
        <v>32</v>
      </c>
    </row>
    <row r="46" spans="1:6" s="14" customFormat="1" ht="14.25" x14ac:dyDescent="0.25">
      <c r="A46" s="73">
        <v>33</v>
      </c>
      <c r="B46" s="59">
        <v>12</v>
      </c>
      <c r="C46" s="74" t="s">
        <v>94</v>
      </c>
      <c r="D46" s="74" t="s">
        <v>95</v>
      </c>
      <c r="E46" s="70">
        <v>1.1614583333333334E-4</v>
      </c>
      <c r="F46" s="73">
        <v>33</v>
      </c>
    </row>
    <row r="47" spans="1:6" s="14" customFormat="1" ht="15" x14ac:dyDescent="0.25">
      <c r="A47" s="73">
        <v>34</v>
      </c>
      <c r="B47" s="73">
        <v>27</v>
      </c>
      <c r="C47" s="73" t="s">
        <v>111</v>
      </c>
      <c r="D47" s="73" t="s">
        <v>77</v>
      </c>
      <c r="E47" s="70">
        <v>1.166087962962963E-4</v>
      </c>
      <c r="F47" s="73">
        <v>34</v>
      </c>
    </row>
    <row r="48" spans="1:6" s="14" customFormat="1" ht="14.25" x14ac:dyDescent="0.25">
      <c r="A48" s="73">
        <v>35</v>
      </c>
      <c r="B48" s="73">
        <v>34</v>
      </c>
      <c r="C48" s="73" t="s">
        <v>118</v>
      </c>
      <c r="D48" s="73" t="s">
        <v>93</v>
      </c>
      <c r="E48" s="70">
        <v>1.1726851851851852E-4</v>
      </c>
      <c r="F48" s="73">
        <v>35</v>
      </c>
    </row>
    <row r="49" spans="1:6" s="14" customFormat="1" ht="14.25" x14ac:dyDescent="0.25">
      <c r="A49" s="73">
        <v>36</v>
      </c>
      <c r="B49" s="73">
        <v>50</v>
      </c>
      <c r="C49" s="73" t="s">
        <v>134</v>
      </c>
      <c r="D49" s="73" t="s">
        <v>77</v>
      </c>
      <c r="E49" s="70">
        <v>1.1781249999999998E-4</v>
      </c>
      <c r="F49" s="73">
        <v>36</v>
      </c>
    </row>
    <row r="50" spans="1:6" s="14" customFormat="1" ht="14.25" x14ac:dyDescent="0.25">
      <c r="A50" s="73">
        <v>37</v>
      </c>
      <c r="B50" s="73">
        <v>42</v>
      </c>
      <c r="C50" s="73" t="s">
        <v>126</v>
      </c>
      <c r="D50" s="73" t="s">
        <v>93</v>
      </c>
      <c r="E50" s="70">
        <v>1.1806712962962964E-4</v>
      </c>
      <c r="F50" s="73">
        <v>37</v>
      </c>
    </row>
    <row r="51" spans="1:6" s="14" customFormat="1" ht="14.25" x14ac:dyDescent="0.25">
      <c r="A51" s="73">
        <v>38</v>
      </c>
      <c r="B51" s="59">
        <v>11</v>
      </c>
      <c r="C51" s="74" t="s">
        <v>92</v>
      </c>
      <c r="D51" s="74" t="s">
        <v>93</v>
      </c>
      <c r="E51" s="70">
        <v>1.1827546296296294E-4</v>
      </c>
      <c r="F51" s="73">
        <v>38</v>
      </c>
    </row>
    <row r="52" spans="1:6" s="14" customFormat="1" ht="14.25" x14ac:dyDescent="0.25">
      <c r="A52" s="73">
        <v>39</v>
      </c>
      <c r="B52" s="59">
        <v>7</v>
      </c>
      <c r="C52" s="74" t="s">
        <v>84</v>
      </c>
      <c r="D52" s="74" t="s">
        <v>85</v>
      </c>
      <c r="E52" s="70">
        <v>1.1859953703703705E-4</v>
      </c>
      <c r="F52" s="73">
        <v>39</v>
      </c>
    </row>
    <row r="53" spans="1:6" s="14" customFormat="1" ht="14.25" x14ac:dyDescent="0.25">
      <c r="A53" s="73">
        <v>40</v>
      </c>
      <c r="B53" s="59">
        <v>19</v>
      </c>
      <c r="C53" s="74" t="s">
        <v>102</v>
      </c>
      <c r="D53" s="74" t="s">
        <v>85</v>
      </c>
      <c r="E53" s="70">
        <v>1.186111111111111E-4</v>
      </c>
      <c r="F53" s="73">
        <v>40</v>
      </c>
    </row>
    <row r="54" spans="1:6" s="14" customFormat="1" ht="14.25" x14ac:dyDescent="0.25">
      <c r="A54" s="73">
        <v>41</v>
      </c>
      <c r="B54" s="73">
        <v>28</v>
      </c>
      <c r="C54" s="76" t="s">
        <v>112</v>
      </c>
      <c r="D54" s="76" t="s">
        <v>79</v>
      </c>
      <c r="E54" s="70">
        <v>1.1877314814814816E-4</v>
      </c>
      <c r="F54" s="73">
        <v>41</v>
      </c>
    </row>
    <row r="55" spans="1:6" s="14" customFormat="1" ht="14.25" x14ac:dyDescent="0.25">
      <c r="A55" s="73">
        <v>42</v>
      </c>
      <c r="B55" s="73">
        <v>48</v>
      </c>
      <c r="C55" s="73" t="s">
        <v>132</v>
      </c>
      <c r="D55" s="73" t="s">
        <v>106</v>
      </c>
      <c r="E55" s="70">
        <v>1.1893518518518518E-4</v>
      </c>
      <c r="F55" s="73">
        <v>42</v>
      </c>
    </row>
    <row r="56" spans="1:6" s="14" customFormat="1" ht="14.25" x14ac:dyDescent="0.25">
      <c r="A56" s="73">
        <v>43</v>
      </c>
      <c r="B56" s="59">
        <v>13</v>
      </c>
      <c r="C56" s="74" t="s">
        <v>96</v>
      </c>
      <c r="D56" s="74" t="s">
        <v>73</v>
      </c>
      <c r="E56" s="70">
        <v>1.1930555555555556E-4</v>
      </c>
      <c r="F56" s="73">
        <v>43</v>
      </c>
    </row>
    <row r="57" spans="1:6" s="14" customFormat="1" ht="15" x14ac:dyDescent="0.25">
      <c r="A57" s="73">
        <v>44</v>
      </c>
      <c r="B57" s="73">
        <v>40</v>
      </c>
      <c r="C57" s="76" t="s">
        <v>124</v>
      </c>
      <c r="D57" s="76" t="s">
        <v>87</v>
      </c>
      <c r="E57" s="70">
        <v>1.2001157407407409E-4</v>
      </c>
      <c r="F57" s="73">
        <v>44</v>
      </c>
    </row>
    <row r="58" spans="1:6" s="14" customFormat="1" ht="14.25" x14ac:dyDescent="0.25">
      <c r="A58" s="73">
        <v>45</v>
      </c>
      <c r="B58" s="59">
        <v>6</v>
      </c>
      <c r="C58" s="74" t="s">
        <v>82</v>
      </c>
      <c r="D58" s="74" t="s">
        <v>83</v>
      </c>
      <c r="E58" s="70">
        <v>1.2009259259259259E-4</v>
      </c>
      <c r="F58" s="73">
        <v>45</v>
      </c>
    </row>
    <row r="59" spans="1:6" s="14" customFormat="1" ht="14.25" x14ac:dyDescent="0.25">
      <c r="A59" s="73">
        <v>46</v>
      </c>
      <c r="B59" s="73">
        <v>72</v>
      </c>
      <c r="C59" s="73" t="s">
        <v>155</v>
      </c>
      <c r="D59" s="73" t="s">
        <v>75</v>
      </c>
      <c r="E59" s="70">
        <v>1.2041666666666666E-4</v>
      </c>
      <c r="F59" s="73">
        <v>46</v>
      </c>
    </row>
    <row r="60" spans="1:6" s="14" customFormat="1" ht="14.25" x14ac:dyDescent="0.25">
      <c r="A60" s="73">
        <v>47</v>
      </c>
      <c r="B60" s="73">
        <v>52</v>
      </c>
      <c r="C60" s="76" t="s">
        <v>136</v>
      </c>
      <c r="D60" s="76" t="s">
        <v>81</v>
      </c>
      <c r="E60" s="70">
        <v>1.2050925925925926E-4</v>
      </c>
      <c r="F60" s="73">
        <v>47</v>
      </c>
    </row>
    <row r="61" spans="1:6" s="14" customFormat="1" ht="14.25" x14ac:dyDescent="0.25">
      <c r="A61" s="73">
        <v>48</v>
      </c>
      <c r="B61" s="59">
        <v>5</v>
      </c>
      <c r="C61" s="74" t="s">
        <v>80</v>
      </c>
      <c r="D61" s="74" t="s">
        <v>81</v>
      </c>
      <c r="E61" s="70">
        <v>1.2108796296296296E-4</v>
      </c>
      <c r="F61" s="73">
        <v>48</v>
      </c>
    </row>
    <row r="62" spans="1:6" s="14" customFormat="1" ht="14.25" x14ac:dyDescent="0.25">
      <c r="A62" s="73">
        <v>49</v>
      </c>
      <c r="B62" s="73">
        <v>44</v>
      </c>
      <c r="C62" s="73" t="s">
        <v>128</v>
      </c>
      <c r="D62" s="73" t="s">
        <v>75</v>
      </c>
      <c r="E62" s="70">
        <v>1.2366898148148149E-4</v>
      </c>
      <c r="F62" s="73">
        <v>49</v>
      </c>
    </row>
    <row r="63" spans="1:6" s="14" customFormat="1" ht="14.25" x14ac:dyDescent="0.25">
      <c r="A63" s="73">
        <v>50</v>
      </c>
      <c r="B63" s="73">
        <v>24</v>
      </c>
      <c r="C63" s="73" t="s">
        <v>108</v>
      </c>
      <c r="D63" s="73" t="s">
        <v>95</v>
      </c>
      <c r="E63" s="70">
        <v>1.237037037037037E-4</v>
      </c>
      <c r="F63" s="73">
        <v>50</v>
      </c>
    </row>
    <row r="64" spans="1:6" s="14" customFormat="1" ht="14.25" x14ac:dyDescent="0.25">
      <c r="A64" s="73">
        <v>51</v>
      </c>
      <c r="B64" s="73">
        <v>39</v>
      </c>
      <c r="C64" s="73" t="s">
        <v>123</v>
      </c>
      <c r="D64" s="73" t="s">
        <v>81</v>
      </c>
      <c r="E64" s="70">
        <v>1.2401620370370371E-4</v>
      </c>
      <c r="F64" s="73">
        <v>51</v>
      </c>
    </row>
    <row r="65" spans="1:6" s="14" customFormat="1" ht="15" x14ac:dyDescent="0.25">
      <c r="A65" s="73">
        <v>52</v>
      </c>
      <c r="B65" s="73">
        <v>65</v>
      </c>
      <c r="C65" s="73" t="s">
        <v>148</v>
      </c>
      <c r="D65" s="73" t="s">
        <v>77</v>
      </c>
      <c r="E65" s="70">
        <v>1.2418981481481482E-4</v>
      </c>
      <c r="F65" s="73">
        <v>52</v>
      </c>
    </row>
    <row r="66" spans="1:6" s="14" customFormat="1" ht="14.25" x14ac:dyDescent="0.25">
      <c r="A66" s="73">
        <v>53</v>
      </c>
      <c r="B66" s="73">
        <v>70</v>
      </c>
      <c r="C66" s="73" t="s">
        <v>153</v>
      </c>
      <c r="D66" s="73" t="s">
        <v>75</v>
      </c>
      <c r="E66" s="70">
        <v>1.2418981481481482E-4</v>
      </c>
      <c r="F66" s="73">
        <v>53</v>
      </c>
    </row>
    <row r="67" spans="1:6" s="14" customFormat="1" ht="14.25" x14ac:dyDescent="0.25">
      <c r="A67" s="73">
        <v>54</v>
      </c>
      <c r="B67" s="59">
        <v>16</v>
      </c>
      <c r="C67" s="75" t="s">
        <v>99</v>
      </c>
      <c r="D67" s="75" t="s">
        <v>79</v>
      </c>
      <c r="E67" s="70">
        <v>1.2556712962962963E-4</v>
      </c>
      <c r="F67" s="73">
        <v>54</v>
      </c>
    </row>
    <row r="68" spans="1:6" s="14" customFormat="1" ht="14.25" x14ac:dyDescent="0.25">
      <c r="A68" s="73">
        <v>55</v>
      </c>
      <c r="B68" s="59">
        <v>1</v>
      </c>
      <c r="C68" s="75" t="s">
        <v>72</v>
      </c>
      <c r="D68" s="75" t="s">
        <v>73</v>
      </c>
      <c r="E68" s="70">
        <v>1.2688657407407408E-4</v>
      </c>
      <c r="F68" s="73">
        <v>55</v>
      </c>
    </row>
    <row r="69" spans="1:6" s="14" customFormat="1" ht="14.25" x14ac:dyDescent="0.25">
      <c r="A69" s="73">
        <v>56</v>
      </c>
      <c r="B69" s="73">
        <v>56</v>
      </c>
      <c r="C69" s="73" t="s">
        <v>140</v>
      </c>
      <c r="D69" s="73" t="s">
        <v>81</v>
      </c>
      <c r="E69" s="70">
        <v>1.273148148148148E-4</v>
      </c>
      <c r="F69" s="73">
        <v>56</v>
      </c>
    </row>
    <row r="70" spans="1:6" s="14" customFormat="1" ht="14.25" x14ac:dyDescent="0.25">
      <c r="A70" s="73">
        <v>57</v>
      </c>
      <c r="B70" s="73">
        <v>74</v>
      </c>
      <c r="C70" s="76" t="s">
        <v>157</v>
      </c>
      <c r="D70" s="76" t="s">
        <v>77</v>
      </c>
      <c r="E70" s="70">
        <v>1.2931712962962964E-4</v>
      </c>
      <c r="F70" s="73">
        <v>57</v>
      </c>
    </row>
    <row r="71" spans="1:6" s="14" customFormat="1" ht="14.25" x14ac:dyDescent="0.25">
      <c r="A71" s="73">
        <v>58</v>
      </c>
      <c r="B71" s="59">
        <v>21</v>
      </c>
      <c r="C71" s="74" t="s">
        <v>160</v>
      </c>
      <c r="D71" s="74" t="s">
        <v>89</v>
      </c>
      <c r="E71" s="70">
        <v>1.3350694444444445E-4</v>
      </c>
      <c r="F71" s="73">
        <v>58</v>
      </c>
    </row>
    <row r="72" spans="1:6" s="14" customFormat="1" ht="14.25" x14ac:dyDescent="0.25">
      <c r="A72" s="73">
        <v>59</v>
      </c>
      <c r="B72" s="73">
        <v>33</v>
      </c>
      <c r="C72" s="73" t="s">
        <v>117</v>
      </c>
      <c r="D72" s="73" t="s">
        <v>106</v>
      </c>
      <c r="E72" s="70">
        <v>1.414814814814815E-4</v>
      </c>
      <c r="F72" s="73">
        <v>59</v>
      </c>
    </row>
    <row r="73" spans="1:6" s="14" customFormat="1" ht="14.25" x14ac:dyDescent="0.25">
      <c r="A73" s="73">
        <v>60</v>
      </c>
      <c r="B73" s="59">
        <v>9</v>
      </c>
      <c r="C73" s="74" t="s">
        <v>88</v>
      </c>
      <c r="D73" s="74" t="s">
        <v>89</v>
      </c>
      <c r="E73" s="70">
        <v>1.6800925925925927E-4</v>
      </c>
      <c r="F73" s="73">
        <v>60</v>
      </c>
    </row>
    <row r="74" spans="1:6" s="14" customFormat="1" ht="15" x14ac:dyDescent="0.25">
      <c r="A74" s="73">
        <v>61</v>
      </c>
      <c r="B74" s="73">
        <v>64</v>
      </c>
      <c r="C74" s="73" t="s">
        <v>147</v>
      </c>
      <c r="D74" s="73" t="s">
        <v>75</v>
      </c>
      <c r="E74" s="70">
        <v>1.797337962962963E-4</v>
      </c>
      <c r="F74" s="73">
        <v>61</v>
      </c>
    </row>
    <row r="75" spans="1:6" s="14" customFormat="1" ht="15" x14ac:dyDescent="0.25">
      <c r="A75" s="73">
        <v>62</v>
      </c>
      <c r="B75" s="59">
        <v>8</v>
      </c>
      <c r="C75" s="74" t="s">
        <v>86</v>
      </c>
      <c r="D75" s="74" t="s">
        <v>87</v>
      </c>
      <c r="E75" s="70">
        <v>1.8623842592592593E-4</v>
      </c>
      <c r="F75" s="73">
        <v>62</v>
      </c>
    </row>
    <row r="76" spans="1:6" s="14" customFormat="1" ht="14.25" x14ac:dyDescent="0.25">
      <c r="C76" s="14" t="str">
        <f>IF(ISBLANK(B76),"",VLOOKUP(B76,lp,2,FALSE))</f>
        <v/>
      </c>
      <c r="D76" s="14" t="str">
        <f>IF(ISBLANK(B76),"",VLOOKUP(B76,lp,3,FALSE))</f>
        <v/>
      </c>
      <c r="E76" s="26"/>
    </row>
    <row r="77" spans="1:6" s="14" customFormat="1" ht="14.25" x14ac:dyDescent="0.25">
      <c r="C77" s="14" t="str">
        <f>IF(ISBLANK(B77),"",VLOOKUP(B77,lp,2,FALSE))</f>
        <v/>
      </c>
      <c r="D77" s="14" t="str">
        <f>IF(ISBLANK(B77),"",VLOOKUP(B77,lp,3,FALSE))</f>
        <v/>
      </c>
      <c r="E77" s="26"/>
    </row>
    <row r="78" spans="1:6" s="14" customFormat="1" ht="14.25" x14ac:dyDescent="0.25">
      <c r="C78" s="14" t="str">
        <f>IF(ISBLANK(B78),"",VLOOKUP(B78,lp,2,FALSE))</f>
        <v/>
      </c>
      <c r="D78" s="14" t="str">
        <f>IF(ISBLANK(B78),"",VLOOKUP(B78,lp,3,FALSE))</f>
        <v/>
      </c>
      <c r="E78" s="26"/>
    </row>
    <row r="79" spans="1:6" s="14" customFormat="1" ht="14.25" x14ac:dyDescent="0.25">
      <c r="C79" s="14" t="str">
        <f>IF(ISBLANK(B79),"",VLOOKUP(B79,lp,2,FALSE))</f>
        <v/>
      </c>
      <c r="D79" s="14" t="str">
        <f>IF(ISBLANK(B79),"",VLOOKUP(B79,lp,3,FALSE))</f>
        <v/>
      </c>
      <c r="E79" s="26"/>
    </row>
    <row r="80" spans="1:6" s="14" customFormat="1" ht="14.25" x14ac:dyDescent="0.25">
      <c r="C80" s="14" t="str">
        <f>IF(ISBLANK(B80),"",VLOOKUP(B80,lp,2,FALSE))</f>
        <v/>
      </c>
      <c r="D80" s="14" t="str">
        <f>IF(ISBLANK(B80),"",VLOOKUP(B80,lp,3,FALSE))</f>
        <v/>
      </c>
      <c r="E80" s="26"/>
    </row>
    <row r="81" spans="3:5" s="14" customFormat="1" ht="14.25" x14ac:dyDescent="0.25">
      <c r="C81" s="14" t="str">
        <f>IF(ISBLANK(B81),"",VLOOKUP(B81,lp,2,FALSE))</f>
        <v/>
      </c>
      <c r="D81" s="14" t="str">
        <f>IF(ISBLANK(B81),"",VLOOKUP(B81,lp,3,FALSE))</f>
        <v/>
      </c>
      <c r="E81" s="26"/>
    </row>
    <row r="82" spans="3:5" s="14" customFormat="1" ht="14.25" x14ac:dyDescent="0.25">
      <c r="C82" s="14" t="str">
        <f>IF(ISBLANK(B82),"",VLOOKUP(B82,lp,2,FALSE))</f>
        <v/>
      </c>
      <c r="D82" s="14" t="str">
        <f>IF(ISBLANK(B82),"",VLOOKUP(B82,lp,3,FALSE))</f>
        <v/>
      </c>
      <c r="E82" s="26"/>
    </row>
    <row r="83" spans="3:5" s="14" customFormat="1" ht="14.25" x14ac:dyDescent="0.25">
      <c r="C83" s="14" t="str">
        <f>IF(ISBLANK(B83),"",VLOOKUP(B83,lp,2,FALSE))</f>
        <v/>
      </c>
      <c r="D83" s="14" t="str">
        <f>IF(ISBLANK(B83),"",VLOOKUP(B83,lp,3,FALSE))</f>
        <v/>
      </c>
      <c r="E83" s="26"/>
    </row>
    <row r="84" spans="3:5" s="14" customFormat="1" ht="14.25" x14ac:dyDescent="0.25">
      <c r="C84" s="14" t="str">
        <f>IF(ISBLANK(B84),"",VLOOKUP(B84,lp,2,FALSE))</f>
        <v/>
      </c>
      <c r="D84" s="14" t="str">
        <f>IF(ISBLANK(B84),"",VLOOKUP(B84,lp,3,FALSE))</f>
        <v/>
      </c>
      <c r="E84" s="26"/>
    </row>
    <row r="85" spans="3:5" s="14" customFormat="1" ht="14.25" x14ac:dyDescent="0.25">
      <c r="C85" s="14" t="str">
        <f>IF(ISBLANK(B85),"",VLOOKUP(B85,lp,2,FALSE))</f>
        <v/>
      </c>
      <c r="D85" s="14" t="str">
        <f>IF(ISBLANK(B85),"",VLOOKUP(B85,lp,3,FALSE))</f>
        <v/>
      </c>
      <c r="E85" s="26"/>
    </row>
    <row r="86" spans="3:5" s="14" customFormat="1" ht="14.25" x14ac:dyDescent="0.25">
      <c r="C86" s="14" t="str">
        <f>IF(ISBLANK(B86),"",VLOOKUP(B86,lp,2,FALSE))</f>
        <v/>
      </c>
      <c r="D86" s="14" t="str">
        <f>IF(ISBLANK(B86),"",VLOOKUP(B86,lp,3,FALSE))</f>
        <v/>
      </c>
      <c r="E86" s="26"/>
    </row>
    <row r="87" spans="3:5" s="14" customFormat="1" ht="14.25" x14ac:dyDescent="0.25">
      <c r="C87" s="14" t="str">
        <f>IF(ISBLANK(B87),"",VLOOKUP(B87,lp,2,FALSE))</f>
        <v/>
      </c>
      <c r="D87" s="14" t="str">
        <f>IF(ISBLANK(B87),"",VLOOKUP(B87,lp,3,FALSE))</f>
        <v/>
      </c>
      <c r="E87" s="26"/>
    </row>
    <row r="88" spans="3:5" s="14" customFormat="1" ht="14.25" x14ac:dyDescent="0.25">
      <c r="C88" s="14" t="str">
        <f>IF(ISBLANK(B88),"",VLOOKUP(B88,lp,2,FALSE))</f>
        <v/>
      </c>
      <c r="D88" s="14" t="str">
        <f>IF(ISBLANK(B88),"",VLOOKUP(B88,lp,3,FALSE))</f>
        <v/>
      </c>
      <c r="E88" s="26"/>
    </row>
    <row r="89" spans="3:5" s="14" customFormat="1" ht="14.25" x14ac:dyDescent="0.25">
      <c r="C89" s="14" t="str">
        <f>IF(ISBLANK(B89),"",VLOOKUP(B89,lp,2,FALSE))</f>
        <v/>
      </c>
      <c r="D89" s="14" t="str">
        <f>IF(ISBLANK(B89),"",VLOOKUP(B89,lp,3,FALSE))</f>
        <v/>
      </c>
      <c r="E89" s="26"/>
    </row>
    <row r="90" spans="3:5" s="14" customFormat="1" ht="14.25" x14ac:dyDescent="0.25">
      <c r="C90" s="14" t="str">
        <f>IF(ISBLANK(B90),"",VLOOKUP(B90,lp,2,FALSE))</f>
        <v/>
      </c>
      <c r="D90" s="14" t="str">
        <f>IF(ISBLANK(B90),"",VLOOKUP(B90,lp,3,FALSE))</f>
        <v/>
      </c>
      <c r="E90" s="26"/>
    </row>
    <row r="91" spans="3:5" s="14" customFormat="1" ht="14.25" x14ac:dyDescent="0.25">
      <c r="C91" s="14" t="str">
        <f>IF(ISBLANK(B91),"",VLOOKUP(B91,lp,2,FALSE))</f>
        <v/>
      </c>
      <c r="D91" s="14" t="str">
        <f>IF(ISBLANK(B91),"",VLOOKUP(B91,lp,3,FALSE))</f>
        <v/>
      </c>
      <c r="E91" s="26"/>
    </row>
    <row r="92" spans="3:5" s="14" customFormat="1" ht="14.25" x14ac:dyDescent="0.25">
      <c r="C92" s="14" t="str">
        <f>IF(ISBLANK(B92),"",VLOOKUP(B92,lp,2,FALSE))</f>
        <v/>
      </c>
      <c r="D92" s="14" t="str">
        <f>IF(ISBLANK(B92),"",VLOOKUP(B92,lp,3,FALSE))</f>
        <v/>
      </c>
      <c r="E92" s="26"/>
    </row>
    <row r="93" spans="3:5" s="14" customFormat="1" ht="14.25" x14ac:dyDescent="0.25">
      <c r="C93" s="14" t="str">
        <f>IF(ISBLANK(B93),"",VLOOKUP(B93,lp,2,FALSE))</f>
        <v/>
      </c>
      <c r="D93" s="14" t="str">
        <f>IF(ISBLANK(B93),"",VLOOKUP(B93,lp,3,FALSE))</f>
        <v/>
      </c>
      <c r="E93" s="26"/>
    </row>
    <row r="94" spans="3:5" s="14" customFormat="1" ht="14.25" x14ac:dyDescent="0.25">
      <c r="C94" s="14" t="str">
        <f>IF(ISBLANK(B94),"",VLOOKUP(B94,lp,2,FALSE))</f>
        <v/>
      </c>
      <c r="D94" s="14" t="str">
        <f>IF(ISBLANK(B94),"",VLOOKUP(B94,lp,3,FALSE))</f>
        <v/>
      </c>
      <c r="E94" s="26"/>
    </row>
    <row r="95" spans="3:5" s="14" customFormat="1" ht="14.25" x14ac:dyDescent="0.25">
      <c r="C95" s="14" t="str">
        <f>IF(ISBLANK(B95),"",VLOOKUP(B95,lp,2,FALSE))</f>
        <v/>
      </c>
      <c r="D95" s="14" t="str">
        <f>IF(ISBLANK(B95),"",VLOOKUP(B95,lp,3,FALSE))</f>
        <v/>
      </c>
      <c r="E95" s="26"/>
    </row>
    <row r="96" spans="3:5" s="14" customFormat="1" ht="14.25" x14ac:dyDescent="0.25">
      <c r="C96" s="14" t="str">
        <f>IF(ISBLANK(B96),"",VLOOKUP(B96,lp,2,FALSE))</f>
        <v/>
      </c>
      <c r="D96" s="14" t="str">
        <f>IF(ISBLANK(B96),"",VLOOKUP(B96,lp,3,FALSE))</f>
        <v/>
      </c>
      <c r="E96" s="26"/>
    </row>
    <row r="97" spans="3:5" s="14" customFormat="1" ht="14.25" x14ac:dyDescent="0.25">
      <c r="C97" s="14" t="str">
        <f>IF(ISBLANK(B97),"",VLOOKUP(B97,lp,2,FALSE))</f>
        <v/>
      </c>
      <c r="D97" s="14" t="str">
        <f>IF(ISBLANK(B97),"",VLOOKUP(B97,lp,3,FALSE))</f>
        <v/>
      </c>
      <c r="E97" s="26"/>
    </row>
    <row r="98" spans="3:5" s="14" customFormat="1" ht="14.25" x14ac:dyDescent="0.25">
      <c r="C98" s="14" t="str">
        <f>IF(ISBLANK(B98),"",VLOOKUP(B98,lp,2,FALSE))</f>
        <v/>
      </c>
      <c r="D98" s="14" t="str">
        <f>IF(ISBLANK(B98),"",VLOOKUP(B98,lp,3,FALSE))</f>
        <v/>
      </c>
      <c r="E98" s="26"/>
    </row>
    <row r="99" spans="3:5" s="14" customFormat="1" ht="14.25" x14ac:dyDescent="0.25">
      <c r="C99" s="14" t="str">
        <f>IF(ISBLANK(B99),"",VLOOKUP(B99,lp,2,FALSE))</f>
        <v/>
      </c>
      <c r="D99" s="14" t="str">
        <f>IF(ISBLANK(B99),"",VLOOKUP(B99,lp,3,FALSE))</f>
        <v/>
      </c>
      <c r="E99" s="26"/>
    </row>
    <row r="100" spans="3:5" s="14" customFormat="1" ht="14.25" x14ac:dyDescent="0.25">
      <c r="C100" s="14" t="str">
        <f>IF(ISBLANK(B100),"",VLOOKUP(B100,lp,2,FALSE))</f>
        <v/>
      </c>
      <c r="D100" s="14" t="str">
        <f>IF(ISBLANK(B100),"",VLOOKUP(B100,lp,3,FALSE))</f>
        <v/>
      </c>
      <c r="E100" s="26"/>
    </row>
    <row r="101" spans="3:5" s="14" customFormat="1" ht="14.25" x14ac:dyDescent="0.25">
      <c r="C101" s="14" t="str">
        <f>IF(ISBLANK(B101),"",VLOOKUP(B101,lp,2,FALSE))</f>
        <v/>
      </c>
      <c r="D101" s="14" t="str">
        <f>IF(ISBLANK(B101),"",VLOOKUP(B101,lp,3,FALSE))</f>
        <v/>
      </c>
      <c r="E101" s="26"/>
    </row>
    <row r="102" spans="3:5" s="14" customFormat="1" ht="14.25" x14ac:dyDescent="0.25">
      <c r="C102" s="14" t="str">
        <f>IF(ISBLANK(B102),"",VLOOKUP(B102,lp,2,FALSE))</f>
        <v/>
      </c>
      <c r="D102" s="14" t="str">
        <f>IF(ISBLANK(B102),"",VLOOKUP(B102,lp,3,FALSE))</f>
        <v/>
      </c>
      <c r="E102" s="26"/>
    </row>
    <row r="103" spans="3:5" s="14" customFormat="1" ht="14.25" x14ac:dyDescent="0.25">
      <c r="C103" s="14" t="str">
        <f>IF(ISBLANK(B103),"",VLOOKUP(B103,lp,2,FALSE))</f>
        <v/>
      </c>
      <c r="D103" s="14" t="str">
        <f>IF(ISBLANK(B103),"",VLOOKUP(B103,lp,3,FALSE))</f>
        <v/>
      </c>
      <c r="E103" s="26"/>
    </row>
    <row r="104" spans="3:5" s="14" customFormat="1" ht="14.25" x14ac:dyDescent="0.25">
      <c r="C104" s="14" t="str">
        <f>IF(ISBLANK(B104),"",VLOOKUP(B104,lp,2,FALSE))</f>
        <v/>
      </c>
      <c r="D104" s="14" t="str">
        <f>IF(ISBLANK(B104),"",VLOOKUP(B104,lp,3,FALSE))</f>
        <v/>
      </c>
      <c r="E104" s="26"/>
    </row>
    <row r="105" spans="3:5" s="14" customFormat="1" ht="14.25" x14ac:dyDescent="0.25">
      <c r="C105" s="14" t="str">
        <f>IF(ISBLANK(B105),"",VLOOKUP(B105,lp,2,FALSE))</f>
        <v/>
      </c>
      <c r="D105" s="14" t="str">
        <f>IF(ISBLANK(B105),"",VLOOKUP(B105,lp,3,FALSE))</f>
        <v/>
      </c>
      <c r="E105" s="26"/>
    </row>
    <row r="106" spans="3:5" s="14" customFormat="1" ht="14.25" x14ac:dyDescent="0.25">
      <c r="C106" s="14" t="str">
        <f>IF(ISBLANK(B106),"",VLOOKUP(B106,lp,2,FALSE))</f>
        <v/>
      </c>
      <c r="D106" s="14" t="str">
        <f>IF(ISBLANK(B106),"",VLOOKUP(B106,lp,3,FALSE))</f>
        <v/>
      </c>
      <c r="E106" s="26"/>
    </row>
    <row r="107" spans="3:5" s="14" customFormat="1" ht="14.25" x14ac:dyDescent="0.25">
      <c r="C107" s="14" t="str">
        <f>IF(ISBLANK(B107),"",VLOOKUP(B107,lp,2,FALSE))</f>
        <v/>
      </c>
      <c r="D107" s="14" t="str">
        <f>IF(ISBLANK(B107),"",VLOOKUP(B107,lp,3,FALSE))</f>
        <v/>
      </c>
      <c r="E107" s="26"/>
    </row>
    <row r="108" spans="3:5" s="14" customFormat="1" ht="14.25" x14ac:dyDescent="0.25">
      <c r="C108" s="14" t="str">
        <f>IF(ISBLANK(B108),"",VLOOKUP(B108,lp,2,FALSE))</f>
        <v/>
      </c>
      <c r="D108" s="14" t="str">
        <f>IF(ISBLANK(B108),"",VLOOKUP(B108,lp,3,FALSE))</f>
        <v/>
      </c>
      <c r="E108" s="26"/>
    </row>
    <row r="109" spans="3:5" s="14" customFormat="1" ht="14.25" x14ac:dyDescent="0.25">
      <c r="C109" s="14" t="str">
        <f>IF(ISBLANK(B109),"",VLOOKUP(B109,lp,2,FALSE))</f>
        <v/>
      </c>
      <c r="D109" s="14" t="str">
        <f>IF(ISBLANK(B109),"",VLOOKUP(B109,lp,3,FALSE))</f>
        <v/>
      </c>
      <c r="E109" s="26"/>
    </row>
    <row r="110" spans="3:5" s="14" customFormat="1" ht="14.25" x14ac:dyDescent="0.25">
      <c r="C110" s="14" t="str">
        <f>IF(ISBLANK(B110),"",VLOOKUP(B110,lp,2,FALSE))</f>
        <v/>
      </c>
      <c r="D110" s="14" t="str">
        <f>IF(ISBLANK(B110),"",VLOOKUP(B110,lp,3,FALSE))</f>
        <v/>
      </c>
      <c r="E110" s="26"/>
    </row>
    <row r="111" spans="3:5" s="14" customFormat="1" ht="14.25" x14ac:dyDescent="0.25">
      <c r="C111" s="14" t="str">
        <f>IF(ISBLANK(B111),"",VLOOKUP(B111,lp,2,FALSE))</f>
        <v/>
      </c>
      <c r="D111" s="14" t="str">
        <f>IF(ISBLANK(B111),"",VLOOKUP(B111,lp,3,FALSE))</f>
        <v/>
      </c>
      <c r="E111" s="26"/>
    </row>
    <row r="112" spans="3:5" s="14" customFormat="1" ht="14.25" x14ac:dyDescent="0.25">
      <c r="C112" s="14" t="str">
        <f>IF(ISBLANK(B112),"",VLOOKUP(B112,lp,2,FALSE))</f>
        <v/>
      </c>
      <c r="D112" s="14" t="str">
        <f>IF(ISBLANK(B112),"",VLOOKUP(B112,lp,3,FALSE))</f>
        <v/>
      </c>
      <c r="E112" s="26"/>
    </row>
    <row r="113" spans="3:5" s="14" customFormat="1" ht="14.25" x14ac:dyDescent="0.25">
      <c r="C113" s="14" t="str">
        <f>IF(ISBLANK(B113),"",VLOOKUP(B113,lp,2,FALSE))</f>
        <v/>
      </c>
      <c r="D113" s="14" t="str">
        <f>IF(ISBLANK(B113),"",VLOOKUP(B113,lp,3,FALSE))</f>
        <v/>
      </c>
      <c r="E113" s="26"/>
    </row>
    <row r="114" spans="3:5" s="14" customFormat="1" ht="14.25" x14ac:dyDescent="0.25">
      <c r="C114" s="14" t="str">
        <f>IF(ISBLANK(B114),"",VLOOKUP(B114,lp,2,FALSE))</f>
        <v/>
      </c>
      <c r="D114" s="14" t="str">
        <f>IF(ISBLANK(B114),"",VLOOKUP(B114,lp,3,FALSE))</f>
        <v/>
      </c>
      <c r="E114" s="26"/>
    </row>
    <row r="115" spans="3:5" s="14" customFormat="1" ht="14.25" x14ac:dyDescent="0.25">
      <c r="C115" s="14" t="str">
        <f>IF(ISBLANK(B115),"",VLOOKUP(B115,lp,2,FALSE))</f>
        <v/>
      </c>
      <c r="D115" s="14" t="str">
        <f>IF(ISBLANK(B115),"",VLOOKUP(B115,lp,3,FALSE))</f>
        <v/>
      </c>
      <c r="E115" s="26"/>
    </row>
    <row r="116" spans="3:5" s="14" customFormat="1" ht="14.25" x14ac:dyDescent="0.25">
      <c r="C116" s="14" t="str">
        <f>IF(ISBLANK(B116),"",VLOOKUP(B116,lp,2,FALSE))</f>
        <v/>
      </c>
      <c r="D116" s="14" t="str">
        <f>IF(ISBLANK(B116),"",VLOOKUP(B116,lp,3,FALSE))</f>
        <v/>
      </c>
      <c r="E116" s="26"/>
    </row>
    <row r="117" spans="3:5" s="14" customFormat="1" ht="14.25" x14ac:dyDescent="0.25">
      <c r="C117" s="14" t="str">
        <f>IF(ISBLANK(B117),"",VLOOKUP(B117,lp,2,FALSE))</f>
        <v/>
      </c>
      <c r="D117" s="14" t="str">
        <f>IF(ISBLANK(B117),"",VLOOKUP(B117,lp,3,FALSE))</f>
        <v/>
      </c>
      <c r="E117" s="26"/>
    </row>
    <row r="118" spans="3:5" s="14" customFormat="1" ht="14.25" x14ac:dyDescent="0.25">
      <c r="C118" s="14" t="str">
        <f>IF(ISBLANK(B118),"",VLOOKUP(B118,lp,2,FALSE))</f>
        <v/>
      </c>
      <c r="D118" s="14" t="str">
        <f>IF(ISBLANK(B118),"",VLOOKUP(B118,lp,3,FALSE))</f>
        <v/>
      </c>
      <c r="E118" s="26"/>
    </row>
    <row r="119" spans="3:5" s="14" customFormat="1" ht="14.25" x14ac:dyDescent="0.25">
      <c r="C119" s="14" t="str">
        <f>IF(ISBLANK(B119),"",VLOOKUP(B119,lp,2,FALSE))</f>
        <v/>
      </c>
      <c r="D119" s="14" t="str">
        <f>IF(ISBLANK(B119),"",VLOOKUP(B119,lp,3,FALSE))</f>
        <v/>
      </c>
      <c r="E119" s="26"/>
    </row>
    <row r="120" spans="3:5" s="14" customFormat="1" ht="14.25" x14ac:dyDescent="0.25">
      <c r="C120" s="14" t="str">
        <f>IF(ISBLANK(B120),"",VLOOKUP(B120,lp,2,FALSE))</f>
        <v/>
      </c>
      <c r="D120" s="14" t="str">
        <f>IF(ISBLANK(B120),"",VLOOKUP(B120,lp,3,FALSE))</f>
        <v/>
      </c>
      <c r="E120" s="26"/>
    </row>
    <row r="121" spans="3:5" s="14" customFormat="1" ht="14.25" x14ac:dyDescent="0.25">
      <c r="C121" s="14" t="str">
        <f>IF(ISBLANK(B121),"",VLOOKUP(B121,lp,2,FALSE))</f>
        <v/>
      </c>
      <c r="D121" s="14" t="str">
        <f>IF(ISBLANK(B121),"",VLOOKUP(B121,lp,3,FALSE))</f>
        <v/>
      </c>
      <c r="E121" s="26"/>
    </row>
    <row r="122" spans="3:5" s="14" customFormat="1" ht="14.25" x14ac:dyDescent="0.25">
      <c r="C122" s="14" t="str">
        <f>IF(ISBLANK(B122),"",VLOOKUP(B122,lp,2,FALSE))</f>
        <v/>
      </c>
      <c r="D122" s="14" t="str">
        <f>IF(ISBLANK(B122),"",VLOOKUP(B122,lp,3,FALSE))</f>
        <v/>
      </c>
      <c r="E122" s="26"/>
    </row>
    <row r="123" spans="3:5" s="14" customFormat="1" ht="14.25" x14ac:dyDescent="0.25">
      <c r="C123" s="14" t="str">
        <f>IF(ISBLANK(B123),"",VLOOKUP(B123,lp,2,FALSE))</f>
        <v/>
      </c>
      <c r="D123" s="14" t="str">
        <f>IF(ISBLANK(B123),"",VLOOKUP(B123,lp,3,FALSE))</f>
        <v/>
      </c>
      <c r="E123" s="26"/>
    </row>
    <row r="124" spans="3:5" s="14" customFormat="1" ht="14.25" x14ac:dyDescent="0.25">
      <c r="C124" s="14" t="str">
        <f>IF(ISBLANK(B124),"",VLOOKUP(B124,lp,2,FALSE))</f>
        <v/>
      </c>
      <c r="D124" s="14" t="str">
        <f>IF(ISBLANK(B124),"",VLOOKUP(B124,lp,3,FALSE))</f>
        <v/>
      </c>
      <c r="E124" s="26"/>
    </row>
    <row r="125" spans="3:5" s="14" customFormat="1" ht="14.25" x14ac:dyDescent="0.25">
      <c r="C125" s="14" t="str">
        <f>IF(ISBLANK(B125),"",VLOOKUP(B125,lp,2,FALSE))</f>
        <v/>
      </c>
      <c r="D125" s="14" t="str">
        <f>IF(ISBLANK(B125),"",VLOOKUP(B125,lp,3,FALSE))</f>
        <v/>
      </c>
      <c r="E125" s="26"/>
    </row>
    <row r="126" spans="3:5" s="14" customFormat="1" ht="14.25" x14ac:dyDescent="0.25">
      <c r="C126" s="14" t="str">
        <f>IF(ISBLANK(B126),"",VLOOKUP(B126,lp,2,FALSE))</f>
        <v/>
      </c>
      <c r="D126" s="14" t="str">
        <f>IF(ISBLANK(B126),"",VLOOKUP(B126,lp,3,FALSE))</f>
        <v/>
      </c>
      <c r="E126" s="26"/>
    </row>
    <row r="127" spans="3:5" s="14" customFormat="1" ht="14.25" x14ac:dyDescent="0.25">
      <c r="C127" s="14" t="str">
        <f>IF(ISBLANK(B127),"",VLOOKUP(B127,lp,2,FALSE))</f>
        <v/>
      </c>
      <c r="D127" s="14" t="str">
        <f>IF(ISBLANK(B127),"",VLOOKUP(B127,lp,3,FALSE))</f>
        <v/>
      </c>
      <c r="E127" s="26"/>
    </row>
    <row r="128" spans="3:5" s="14" customFormat="1" ht="14.25" x14ac:dyDescent="0.25">
      <c r="C128" s="14" t="str">
        <f>IF(ISBLANK(B128),"",VLOOKUP(B128,lp,2,FALSE))</f>
        <v/>
      </c>
      <c r="D128" s="14" t="str">
        <f>IF(ISBLANK(B128),"",VLOOKUP(B128,lp,3,FALSE))</f>
        <v/>
      </c>
      <c r="E128" s="26"/>
    </row>
    <row r="129" spans="3:5" s="14" customFormat="1" ht="14.25" x14ac:dyDescent="0.25">
      <c r="C129" s="14" t="str">
        <f>IF(ISBLANK(B129),"",VLOOKUP(B129,lp,2,FALSE))</f>
        <v/>
      </c>
      <c r="D129" s="14" t="str">
        <f>IF(ISBLANK(B129),"",VLOOKUP(B129,lp,3,FALSE))</f>
        <v/>
      </c>
      <c r="E129" s="26"/>
    </row>
    <row r="130" spans="3:5" s="14" customFormat="1" ht="14.25" x14ac:dyDescent="0.25">
      <c r="C130" s="14" t="str">
        <f>IF(ISBLANK(B130),"",VLOOKUP(B130,lp,2,FALSE))</f>
        <v/>
      </c>
      <c r="D130" s="14" t="str">
        <f>IF(ISBLANK(B130),"",VLOOKUP(B130,lp,3,FALSE))</f>
        <v/>
      </c>
      <c r="E130" s="26"/>
    </row>
    <row r="131" spans="3:5" s="14" customFormat="1" ht="14.25" x14ac:dyDescent="0.25">
      <c r="C131" s="14" t="str">
        <f>IF(ISBLANK(B131),"",VLOOKUP(B131,lp,2,FALSE))</f>
        <v/>
      </c>
      <c r="D131" s="14" t="str">
        <f>IF(ISBLANK(B131),"",VLOOKUP(B131,lp,3,FALSE))</f>
        <v/>
      </c>
      <c r="E131" s="26"/>
    </row>
    <row r="132" spans="3:5" s="14" customFormat="1" ht="14.25" x14ac:dyDescent="0.25">
      <c r="C132" s="14" t="str">
        <f>IF(ISBLANK(B132),"",VLOOKUP(B132,lp,2,FALSE))</f>
        <v/>
      </c>
      <c r="D132" s="14" t="str">
        <f>IF(ISBLANK(B132),"",VLOOKUP(B132,lp,3,FALSE))</f>
        <v/>
      </c>
      <c r="E132" s="26"/>
    </row>
    <row r="133" spans="3:5" s="14" customFormat="1" ht="14.25" x14ac:dyDescent="0.25">
      <c r="C133" s="14" t="str">
        <f>IF(ISBLANK(B133),"",VLOOKUP(B133,lp,2,FALSE))</f>
        <v/>
      </c>
      <c r="D133" s="14" t="str">
        <f>IF(ISBLANK(B133),"",VLOOKUP(B133,lp,3,FALSE))</f>
        <v/>
      </c>
      <c r="E133" s="26"/>
    </row>
    <row r="134" spans="3:5" s="14" customFormat="1" ht="14.25" x14ac:dyDescent="0.25">
      <c r="C134" s="14" t="str">
        <f>IF(ISBLANK(B134),"",VLOOKUP(B134,lp,2,FALSE))</f>
        <v/>
      </c>
      <c r="D134" s="14" t="str">
        <f>IF(ISBLANK(B134),"",VLOOKUP(B134,lp,3,FALSE))</f>
        <v/>
      </c>
      <c r="E134" s="26"/>
    </row>
    <row r="135" spans="3:5" s="14" customFormat="1" ht="14.25" x14ac:dyDescent="0.25">
      <c r="C135" s="14" t="str">
        <f>IF(ISBLANK(B135),"",VLOOKUP(B135,lp,2,FALSE))</f>
        <v/>
      </c>
      <c r="D135" s="14" t="str">
        <f>IF(ISBLANK(B135),"",VLOOKUP(B135,lp,3,FALSE))</f>
        <v/>
      </c>
      <c r="E135" s="26"/>
    </row>
    <row r="136" spans="3:5" s="14" customFormat="1" ht="14.25" x14ac:dyDescent="0.25">
      <c r="C136" s="14" t="str">
        <f>IF(ISBLANK(B136),"",VLOOKUP(B136,lp,2,FALSE))</f>
        <v/>
      </c>
      <c r="D136" s="14" t="str">
        <f>IF(ISBLANK(B136),"",VLOOKUP(B136,lp,3,FALSE))</f>
        <v/>
      </c>
      <c r="E136" s="26"/>
    </row>
    <row r="137" spans="3:5" s="14" customFormat="1" ht="14.25" x14ac:dyDescent="0.25">
      <c r="C137" s="14" t="str">
        <f>IF(ISBLANK(B137),"",VLOOKUP(B137,lp,2,FALSE))</f>
        <v/>
      </c>
      <c r="D137" s="14" t="str">
        <f>IF(ISBLANK(B137),"",VLOOKUP(B137,lp,3,FALSE))</f>
        <v/>
      </c>
      <c r="E137" s="26"/>
    </row>
    <row r="138" spans="3:5" s="14" customFormat="1" ht="14.25" x14ac:dyDescent="0.25">
      <c r="C138" s="14" t="str">
        <f>IF(ISBLANK(B138),"",VLOOKUP(B138,lp,2,FALSE))</f>
        <v/>
      </c>
      <c r="D138" s="14" t="str">
        <f>IF(ISBLANK(B138),"",VLOOKUP(B138,lp,3,FALSE))</f>
        <v/>
      </c>
      <c r="E138" s="26"/>
    </row>
    <row r="139" spans="3:5" s="14" customFormat="1" ht="14.25" x14ac:dyDescent="0.25">
      <c r="C139" s="14" t="str">
        <f>IF(ISBLANK(B139),"",VLOOKUP(B139,lp,2,FALSE))</f>
        <v/>
      </c>
      <c r="D139" s="14" t="str">
        <f>IF(ISBLANK(B139),"",VLOOKUP(B139,lp,3,FALSE))</f>
        <v/>
      </c>
      <c r="E139" s="26"/>
    </row>
    <row r="140" spans="3:5" s="14" customFormat="1" ht="14.25" x14ac:dyDescent="0.25">
      <c r="C140" s="14" t="str">
        <f>IF(ISBLANK(B140),"",VLOOKUP(B140,lp,2,FALSE))</f>
        <v/>
      </c>
      <c r="D140" s="14" t="str">
        <f>IF(ISBLANK(B140),"",VLOOKUP(B140,lp,3,FALSE))</f>
        <v/>
      </c>
      <c r="E140" s="26"/>
    </row>
    <row r="141" spans="3:5" s="14" customFormat="1" ht="14.25" x14ac:dyDescent="0.25">
      <c r="C141" s="14" t="str">
        <f>IF(ISBLANK(B141),"",VLOOKUP(B141,lp,2,FALSE))</f>
        <v/>
      </c>
      <c r="D141" s="14" t="str">
        <f>IF(ISBLANK(B141),"",VLOOKUP(B141,lp,3,FALSE))</f>
        <v/>
      </c>
      <c r="E141" s="26"/>
    </row>
    <row r="142" spans="3:5" s="14" customFormat="1" ht="14.25" x14ac:dyDescent="0.25">
      <c r="C142" s="14" t="str">
        <f>IF(ISBLANK(B142),"",VLOOKUP(B142,lp,2,FALSE))</f>
        <v/>
      </c>
      <c r="D142" s="14" t="str">
        <f>IF(ISBLANK(B142),"",VLOOKUP(B142,lp,3,FALSE))</f>
        <v/>
      </c>
      <c r="E142" s="26"/>
    </row>
    <row r="143" spans="3:5" s="14" customFormat="1" ht="14.25" x14ac:dyDescent="0.25">
      <c r="C143" s="14" t="str">
        <f>IF(ISBLANK(B143),"",VLOOKUP(B143,lp,2,FALSE))</f>
        <v/>
      </c>
      <c r="D143" s="14" t="str">
        <f>IF(ISBLANK(B143),"",VLOOKUP(B143,lp,3,FALSE))</f>
        <v/>
      </c>
      <c r="E143" s="26"/>
    </row>
    <row r="144" spans="3:5" s="14" customFormat="1" ht="14.25" x14ac:dyDescent="0.25">
      <c r="C144" s="14" t="str">
        <f>IF(ISBLANK(B144),"",VLOOKUP(B144,lp,2,FALSE))</f>
        <v/>
      </c>
      <c r="D144" s="14" t="str">
        <f>IF(ISBLANK(B144),"",VLOOKUP(B144,lp,3,FALSE))</f>
        <v/>
      </c>
      <c r="E144" s="26"/>
    </row>
    <row r="145" spans="3:5" s="14" customFormat="1" ht="14.25" x14ac:dyDescent="0.25">
      <c r="C145" s="14" t="str">
        <f>IF(ISBLANK(B145),"",VLOOKUP(B145,lp,2,FALSE))</f>
        <v/>
      </c>
      <c r="D145" s="14" t="str">
        <f>IF(ISBLANK(B145),"",VLOOKUP(B145,lp,3,FALSE))</f>
        <v/>
      </c>
      <c r="E145" s="26"/>
    </row>
    <row r="146" spans="3:5" s="14" customFormat="1" ht="14.25" x14ac:dyDescent="0.25">
      <c r="C146" s="14" t="str">
        <f>IF(ISBLANK(B146),"",VLOOKUP(B146,lp,2,FALSE))</f>
        <v/>
      </c>
      <c r="D146" s="14" t="str">
        <f>IF(ISBLANK(B146),"",VLOOKUP(B146,lp,3,FALSE))</f>
        <v/>
      </c>
      <c r="E146" s="26"/>
    </row>
    <row r="147" spans="3:5" s="14" customFormat="1" ht="14.25" x14ac:dyDescent="0.25">
      <c r="C147" s="14" t="str">
        <f>IF(ISBLANK(B147),"",VLOOKUP(B147,lp,2,FALSE))</f>
        <v/>
      </c>
      <c r="D147" s="14" t="str">
        <f>IF(ISBLANK(B147),"",VLOOKUP(B147,lp,3,FALSE))</f>
        <v/>
      </c>
      <c r="E147" s="26"/>
    </row>
    <row r="148" spans="3:5" s="14" customFormat="1" ht="14.25" x14ac:dyDescent="0.25">
      <c r="C148" s="14" t="str">
        <f>IF(ISBLANK(B148),"",VLOOKUP(B148,lp,2,FALSE))</f>
        <v/>
      </c>
      <c r="D148" s="14" t="str">
        <f>IF(ISBLANK(B148),"",VLOOKUP(B148,lp,3,FALSE))</f>
        <v/>
      </c>
      <c r="E148" s="26"/>
    </row>
    <row r="149" spans="3:5" s="14" customFormat="1" ht="14.25" x14ac:dyDescent="0.25">
      <c r="C149" s="14" t="str">
        <f>IF(ISBLANK(B149),"",VLOOKUP(B149,lp,2,FALSE))</f>
        <v/>
      </c>
      <c r="D149" s="14" t="str">
        <f>IF(ISBLANK(B149),"",VLOOKUP(B149,lp,3,FALSE))</f>
        <v/>
      </c>
      <c r="E149" s="26"/>
    </row>
    <row r="150" spans="3:5" s="14" customFormat="1" ht="14.25" x14ac:dyDescent="0.25">
      <c r="C150" s="14" t="str">
        <f>IF(ISBLANK(B150),"",VLOOKUP(B150,lp,2,FALSE))</f>
        <v/>
      </c>
      <c r="D150" s="14" t="str">
        <f>IF(ISBLANK(B150),"",VLOOKUP(B150,lp,3,FALSE))</f>
        <v/>
      </c>
      <c r="E150" s="26"/>
    </row>
    <row r="151" spans="3:5" s="14" customFormat="1" ht="14.25" x14ac:dyDescent="0.25">
      <c r="C151" s="14" t="str">
        <f>IF(ISBLANK(B151),"",VLOOKUP(B151,lp,2,FALSE))</f>
        <v/>
      </c>
      <c r="D151" s="14" t="str">
        <f>IF(ISBLANK(B151),"",VLOOKUP(B151,lp,3,FALSE))</f>
        <v/>
      </c>
      <c r="E151" s="26"/>
    </row>
    <row r="152" spans="3:5" s="14" customFormat="1" ht="14.25" x14ac:dyDescent="0.25">
      <c r="C152" s="14" t="str">
        <f>IF(ISBLANK(B152),"",VLOOKUP(B152,lp,2,FALSE))</f>
        <v/>
      </c>
      <c r="D152" s="14" t="str">
        <f>IF(ISBLANK(B152),"",VLOOKUP(B152,lp,3,FALSE))</f>
        <v/>
      </c>
      <c r="E152" s="26"/>
    </row>
    <row r="153" spans="3:5" s="14" customFormat="1" ht="14.25" x14ac:dyDescent="0.25">
      <c r="C153" s="14" t="str">
        <f>IF(ISBLANK(B153),"",VLOOKUP(B153,lp,2,FALSE))</f>
        <v/>
      </c>
      <c r="D153" s="14" t="str">
        <f>IF(ISBLANK(B153),"",VLOOKUP(B153,lp,3,FALSE))</f>
        <v/>
      </c>
      <c r="E153" s="26"/>
    </row>
    <row r="154" spans="3:5" s="14" customFormat="1" ht="14.25" x14ac:dyDescent="0.25">
      <c r="C154" s="14" t="str">
        <f>IF(ISBLANK(B154),"",VLOOKUP(B154,lp,2,FALSE))</f>
        <v/>
      </c>
      <c r="D154" s="14" t="str">
        <f>IF(ISBLANK(B154),"",VLOOKUP(B154,lp,3,FALSE))</f>
        <v/>
      </c>
      <c r="E154" s="26"/>
    </row>
    <row r="155" spans="3:5" s="14" customFormat="1" ht="14.25" x14ac:dyDescent="0.25">
      <c r="C155" s="14" t="str">
        <f>IF(ISBLANK(B155),"",VLOOKUP(B155,lp,2,FALSE))</f>
        <v/>
      </c>
      <c r="D155" s="14" t="str">
        <f>IF(ISBLANK(B155),"",VLOOKUP(B155,lp,3,FALSE))</f>
        <v/>
      </c>
      <c r="E155" s="26"/>
    </row>
    <row r="156" spans="3:5" s="14" customFormat="1" ht="14.25" x14ac:dyDescent="0.25">
      <c r="C156" s="14" t="str">
        <f>IF(ISBLANK(B156),"",VLOOKUP(B156,lp,2,FALSE))</f>
        <v/>
      </c>
      <c r="D156" s="14" t="str">
        <f>IF(ISBLANK(B156),"",VLOOKUP(B156,lp,3,FALSE))</f>
        <v/>
      </c>
      <c r="E156" s="26"/>
    </row>
    <row r="157" spans="3:5" s="14" customFormat="1" ht="14.25" x14ac:dyDescent="0.25">
      <c r="C157" s="14" t="str">
        <f>IF(ISBLANK(B157),"",VLOOKUP(B157,lp,2,FALSE))</f>
        <v/>
      </c>
      <c r="D157" s="14" t="str">
        <f>IF(ISBLANK(B157),"",VLOOKUP(B157,lp,3,FALSE))</f>
        <v/>
      </c>
      <c r="E157" s="26"/>
    </row>
    <row r="158" spans="3:5" s="14" customFormat="1" ht="14.25" x14ac:dyDescent="0.25">
      <c r="C158" s="14" t="str">
        <f>IF(ISBLANK(B158),"",VLOOKUP(B158,lp,2,FALSE))</f>
        <v/>
      </c>
      <c r="D158" s="14" t="str">
        <f>IF(ISBLANK(B158),"",VLOOKUP(B158,lp,3,FALSE))</f>
        <v/>
      </c>
      <c r="E158" s="26"/>
    </row>
    <row r="159" spans="3:5" s="14" customFormat="1" ht="14.25" x14ac:dyDescent="0.25">
      <c r="C159" s="14" t="str">
        <f>IF(ISBLANK(B159),"",VLOOKUP(B159,lp,2,FALSE))</f>
        <v/>
      </c>
      <c r="D159" s="14" t="str">
        <f>IF(ISBLANK(B159),"",VLOOKUP(B159,lp,3,FALSE))</f>
        <v/>
      </c>
      <c r="E159" s="26"/>
    </row>
    <row r="160" spans="3:5" s="14" customFormat="1" ht="14.25" x14ac:dyDescent="0.25">
      <c r="C160" s="14" t="str">
        <f>IF(ISBLANK(B160),"",VLOOKUP(B160,lp,2,FALSE))</f>
        <v/>
      </c>
      <c r="D160" s="14" t="str">
        <f>IF(ISBLANK(B160),"",VLOOKUP(B160,lp,3,FALSE))</f>
        <v/>
      </c>
      <c r="E160" s="26"/>
    </row>
    <row r="161" spans="3:5" s="14" customFormat="1" ht="14.25" x14ac:dyDescent="0.25">
      <c r="C161" s="14" t="str">
        <f>IF(ISBLANK(B161),"",VLOOKUP(B161,lp,2,FALSE))</f>
        <v/>
      </c>
      <c r="D161" s="14" t="str">
        <f>IF(ISBLANK(B161),"",VLOOKUP(B161,lp,3,FALSE))</f>
        <v/>
      </c>
      <c r="E161" s="26"/>
    </row>
    <row r="162" spans="3:5" s="14" customFormat="1" ht="14.25" x14ac:dyDescent="0.25">
      <c r="C162" s="14" t="str">
        <f>IF(ISBLANK(B162),"",VLOOKUP(B162,lp,2,FALSE))</f>
        <v/>
      </c>
      <c r="D162" s="14" t="str">
        <f>IF(ISBLANK(B162),"",VLOOKUP(B162,lp,3,FALSE))</f>
        <v/>
      </c>
      <c r="E162" s="26"/>
    </row>
    <row r="163" spans="3:5" s="14" customFormat="1" ht="14.25" x14ac:dyDescent="0.25">
      <c r="C163" s="14" t="str">
        <f>IF(ISBLANK(B163),"",VLOOKUP(B163,lp,2,FALSE))</f>
        <v/>
      </c>
      <c r="D163" s="14" t="str">
        <f>IF(ISBLANK(B163),"",VLOOKUP(B163,lp,3,FALSE))</f>
        <v/>
      </c>
      <c r="E163" s="26"/>
    </row>
    <row r="164" spans="3:5" s="14" customFormat="1" ht="14.25" x14ac:dyDescent="0.25">
      <c r="C164" s="14" t="str">
        <f>IF(ISBLANK(B164),"",VLOOKUP(B164,lp,2,FALSE))</f>
        <v/>
      </c>
      <c r="D164" s="14" t="str">
        <f>IF(ISBLANK(B164),"",VLOOKUP(B164,lp,3,FALSE))</f>
        <v/>
      </c>
      <c r="E164" s="26"/>
    </row>
    <row r="165" spans="3:5" s="14" customFormat="1" ht="14.25" x14ac:dyDescent="0.25">
      <c r="C165" s="14" t="str">
        <f>IF(ISBLANK(B165),"",VLOOKUP(B165,lp,2,FALSE))</f>
        <v/>
      </c>
      <c r="D165" s="14" t="str">
        <f>IF(ISBLANK(B165),"",VLOOKUP(B165,lp,3,FALSE))</f>
        <v/>
      </c>
      <c r="E165" s="26"/>
    </row>
    <row r="166" spans="3:5" s="14" customFormat="1" ht="14.25" x14ac:dyDescent="0.25">
      <c r="C166" s="14" t="str">
        <f>IF(ISBLANK(B166),"",VLOOKUP(B166,lp,2,FALSE))</f>
        <v/>
      </c>
      <c r="D166" s="14" t="str">
        <f>IF(ISBLANK(B166),"",VLOOKUP(B166,lp,3,FALSE))</f>
        <v/>
      </c>
      <c r="E166" s="26"/>
    </row>
    <row r="167" spans="3:5" s="14" customFormat="1" ht="14.25" x14ac:dyDescent="0.25">
      <c r="C167" s="14" t="str">
        <f>IF(ISBLANK(B167),"",VLOOKUP(B167,lp,2,FALSE))</f>
        <v/>
      </c>
      <c r="D167" s="14" t="str">
        <f>IF(ISBLANK(B167),"",VLOOKUP(B167,lp,3,FALSE))</f>
        <v/>
      </c>
      <c r="E167" s="26"/>
    </row>
    <row r="168" spans="3:5" s="14" customFormat="1" ht="14.25" x14ac:dyDescent="0.25">
      <c r="C168" s="14" t="str">
        <f>IF(ISBLANK(B168),"",VLOOKUP(B168,lp,2,FALSE))</f>
        <v/>
      </c>
      <c r="D168" s="14" t="str">
        <f>IF(ISBLANK(B168),"",VLOOKUP(B168,lp,3,FALSE))</f>
        <v/>
      </c>
      <c r="E168" s="26"/>
    </row>
    <row r="169" spans="3:5" s="14" customFormat="1" ht="14.25" x14ac:dyDescent="0.25">
      <c r="C169" s="14" t="str">
        <f>IF(ISBLANK(B169),"",VLOOKUP(B169,lp,2,FALSE))</f>
        <v/>
      </c>
      <c r="D169" s="14" t="str">
        <f>IF(ISBLANK(B169),"",VLOOKUP(B169,lp,3,FALSE))</f>
        <v/>
      </c>
      <c r="E169" s="26"/>
    </row>
    <row r="170" spans="3:5" s="14" customFormat="1" ht="14.25" x14ac:dyDescent="0.25">
      <c r="C170" s="14" t="str">
        <f>IF(ISBLANK(B170),"",VLOOKUP(B170,lp,2,FALSE))</f>
        <v/>
      </c>
      <c r="D170" s="14" t="str">
        <f>IF(ISBLANK(B170),"",VLOOKUP(B170,lp,3,FALSE))</f>
        <v/>
      </c>
      <c r="E170" s="26"/>
    </row>
    <row r="171" spans="3:5" s="14" customFormat="1" ht="14.25" x14ac:dyDescent="0.25">
      <c r="C171" s="14" t="str">
        <f>IF(ISBLANK(B171),"",VLOOKUP(B171,lp,2,FALSE))</f>
        <v/>
      </c>
      <c r="D171" s="14" t="str">
        <f>IF(ISBLANK(B171),"",VLOOKUP(B171,lp,3,FALSE))</f>
        <v/>
      </c>
      <c r="E171" s="26"/>
    </row>
    <row r="172" spans="3:5" s="14" customFormat="1" ht="14.25" x14ac:dyDescent="0.25">
      <c r="C172" s="14" t="str">
        <f>IF(ISBLANK(B172),"",VLOOKUP(B172,lp,2,FALSE))</f>
        <v/>
      </c>
      <c r="D172" s="14" t="str">
        <f>IF(ISBLANK(B172),"",VLOOKUP(B172,lp,3,FALSE))</f>
        <v/>
      </c>
      <c r="E172" s="26"/>
    </row>
    <row r="173" spans="3:5" s="14" customFormat="1" ht="14.25" x14ac:dyDescent="0.25">
      <c r="C173" s="14" t="str">
        <f>IF(ISBLANK(B173),"",VLOOKUP(B173,lp,2,FALSE))</f>
        <v/>
      </c>
      <c r="D173" s="14" t="str">
        <f>IF(ISBLANK(B173),"",VLOOKUP(B173,lp,3,FALSE))</f>
        <v/>
      </c>
      <c r="E173" s="26"/>
    </row>
    <row r="174" spans="3:5" s="14" customFormat="1" ht="14.25" x14ac:dyDescent="0.25">
      <c r="C174" s="14" t="str">
        <f>IF(ISBLANK(B174),"",VLOOKUP(B174,lp,2,FALSE))</f>
        <v/>
      </c>
      <c r="D174" s="14" t="str">
        <f>IF(ISBLANK(B174),"",VLOOKUP(B174,lp,3,FALSE))</f>
        <v/>
      </c>
      <c r="E174" s="26"/>
    </row>
    <row r="175" spans="3:5" s="14" customFormat="1" ht="14.25" x14ac:dyDescent="0.25">
      <c r="C175" s="14" t="str">
        <f>IF(ISBLANK(B175),"",VLOOKUP(B175,lp,2,FALSE))</f>
        <v/>
      </c>
      <c r="D175" s="14" t="str">
        <f>IF(ISBLANK(B175),"",VLOOKUP(B175,lp,3,FALSE))</f>
        <v/>
      </c>
      <c r="E175" s="26"/>
    </row>
    <row r="176" spans="3:5" s="14" customFormat="1" ht="14.25" x14ac:dyDescent="0.25">
      <c r="C176" s="14" t="str">
        <f>IF(ISBLANK(B176),"",VLOOKUP(B176,lp,2,FALSE))</f>
        <v/>
      </c>
      <c r="D176" s="14" t="str">
        <f>IF(ISBLANK(B176),"",VLOOKUP(B176,lp,3,FALSE))</f>
        <v/>
      </c>
      <c r="E176" s="26"/>
    </row>
    <row r="177" spans="3:5" s="14" customFormat="1" ht="14.25" x14ac:dyDescent="0.25">
      <c r="C177" s="14" t="str">
        <f>IF(ISBLANK(B177),"",VLOOKUP(B177,lp,2,FALSE))</f>
        <v/>
      </c>
      <c r="D177" s="14" t="str">
        <f>IF(ISBLANK(B177),"",VLOOKUP(B177,lp,3,FALSE))</f>
        <v/>
      </c>
      <c r="E177" s="26"/>
    </row>
    <row r="178" spans="3:5" s="14" customFormat="1" ht="14.25" x14ac:dyDescent="0.25">
      <c r="C178" s="14" t="str">
        <f>IF(ISBLANK(B178),"",VLOOKUP(B178,lp,2,FALSE))</f>
        <v/>
      </c>
      <c r="D178" s="14" t="str">
        <f>IF(ISBLANK(B178),"",VLOOKUP(B178,lp,3,FALSE))</f>
        <v/>
      </c>
      <c r="E178" s="26"/>
    </row>
    <row r="179" spans="3:5" s="14" customFormat="1" ht="14.25" x14ac:dyDescent="0.25">
      <c r="C179" s="14" t="str">
        <f>IF(ISBLANK(B179),"",VLOOKUP(B179,lp,2,FALSE))</f>
        <v/>
      </c>
      <c r="D179" s="14" t="str">
        <f>IF(ISBLANK(B179),"",VLOOKUP(B179,lp,3,FALSE))</f>
        <v/>
      </c>
      <c r="E179" s="26"/>
    </row>
    <row r="180" spans="3:5" s="14" customFormat="1" ht="14.25" x14ac:dyDescent="0.25">
      <c r="C180" s="14" t="str">
        <f>IF(ISBLANK(B180),"",VLOOKUP(B180,lp,2,FALSE))</f>
        <v/>
      </c>
      <c r="D180" s="14" t="str">
        <f>IF(ISBLANK(B180),"",VLOOKUP(B180,lp,3,FALSE))</f>
        <v/>
      </c>
      <c r="E180" s="26"/>
    </row>
    <row r="181" spans="3:5" s="14" customFormat="1" ht="14.25" x14ac:dyDescent="0.25">
      <c r="C181" s="14" t="str">
        <f>IF(ISBLANK(B181),"",VLOOKUP(B181,lp,2,FALSE))</f>
        <v/>
      </c>
      <c r="D181" s="14" t="str">
        <f>IF(ISBLANK(B181),"",VLOOKUP(B181,lp,3,FALSE))</f>
        <v/>
      </c>
      <c r="E181" s="26"/>
    </row>
    <row r="182" spans="3:5" s="14" customFormat="1" ht="14.25" x14ac:dyDescent="0.25">
      <c r="E182" s="16"/>
    </row>
    <row r="183" spans="3:5" s="14" customFormat="1" ht="14.25" x14ac:dyDescent="0.25"/>
    <row r="184" spans="3:5" s="14" customFormat="1" ht="14.25" x14ac:dyDescent="0.25"/>
    <row r="185" spans="3:5" s="14" customFormat="1" ht="14.25" x14ac:dyDescent="0.25"/>
    <row r="186" spans="3:5" s="14" customFormat="1" ht="14.25" x14ac:dyDescent="0.25"/>
    <row r="187" spans="3:5" s="14" customFormat="1" ht="14.25" x14ac:dyDescent="0.25"/>
    <row r="188" spans="3:5" s="14" customFormat="1" ht="14.25" x14ac:dyDescent="0.25"/>
    <row r="189" spans="3:5" s="14" customFormat="1" ht="14.25" x14ac:dyDescent="0.25"/>
    <row r="190" spans="3:5" s="14" customFormat="1" ht="14.25" x14ac:dyDescent="0.25"/>
    <row r="191" spans="3:5" s="14" customFormat="1" ht="14.25" x14ac:dyDescent="0.25"/>
    <row r="192" spans="3:5" s="14" customFormat="1" ht="14.25" x14ac:dyDescent="0.25"/>
    <row r="193" s="14" customFormat="1" ht="14.25" x14ac:dyDescent="0.25"/>
    <row r="194" s="14" customFormat="1" ht="14.25" x14ac:dyDescent="0.25"/>
    <row r="195" s="14" customFormat="1" ht="14.25" x14ac:dyDescent="0.25"/>
    <row r="196" s="14" customFormat="1" ht="14.25" x14ac:dyDescent="0.25"/>
    <row r="197" s="14" customFormat="1" ht="14.25" x14ac:dyDescent="0.25"/>
    <row r="198" s="14" customFormat="1" ht="14.25" x14ac:dyDescent="0.25"/>
    <row r="199" s="14" customFormat="1" ht="14.25" x14ac:dyDescent="0.25"/>
    <row r="200" s="14" customFormat="1" ht="14.25" x14ac:dyDescent="0.25"/>
    <row r="201" s="14" customFormat="1" ht="14.25" x14ac:dyDescent="0.25"/>
    <row r="202" s="14" customFormat="1" ht="14.25" x14ac:dyDescent="0.25"/>
    <row r="203" s="14" customFormat="1" ht="14.25" x14ac:dyDescent="0.25"/>
    <row r="204" s="14" customFormat="1" ht="14.25" x14ac:dyDescent="0.25"/>
    <row r="205" s="14" customFormat="1" ht="14.25" x14ac:dyDescent="0.25"/>
    <row r="206" s="14" customFormat="1" ht="14.25" x14ac:dyDescent="0.25"/>
    <row r="207" s="14" customFormat="1" ht="14.25" x14ac:dyDescent="0.25"/>
    <row r="208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5" customFormat="1" ht="15" x14ac:dyDescent="0.25"/>
    <row r="218" s="15" customFormat="1" ht="15" x14ac:dyDescent="0.25"/>
    <row r="219" s="15" customFormat="1" ht="15" x14ac:dyDescent="0.25"/>
    <row r="220" s="15" customFormat="1" ht="15" x14ac:dyDescent="0.25"/>
    <row r="221" s="15" customFormat="1" ht="15" x14ac:dyDescent="0.25"/>
    <row r="222" s="15" customFormat="1" ht="15" x14ac:dyDescent="0.25"/>
    <row r="223" s="15" customFormat="1" ht="15" x14ac:dyDescent="0.25"/>
    <row r="224" s="15" customFormat="1" ht="15" x14ac:dyDescent="0.25"/>
    <row r="225" s="15" customFormat="1" ht="15" x14ac:dyDescent="0.25"/>
    <row r="226" s="15" customFormat="1" ht="15" x14ac:dyDescent="0.25"/>
    <row r="227" s="15" customFormat="1" ht="15" x14ac:dyDescent="0.25"/>
    <row r="228" s="15" customFormat="1" ht="15" x14ac:dyDescent="0.25"/>
    <row r="229" s="15" customFormat="1" ht="15" x14ac:dyDescent="0.25"/>
    <row r="230" s="15" customFormat="1" ht="15" x14ac:dyDescent="0.25"/>
    <row r="231" s="15" customFormat="1" ht="15" x14ac:dyDescent="0.25"/>
    <row r="232" s="15" customFormat="1" ht="15" x14ac:dyDescent="0.25"/>
    <row r="233" s="15" customFormat="1" ht="15" x14ac:dyDescent="0.25"/>
    <row r="234" s="15" customFormat="1" ht="15" x14ac:dyDescent="0.25"/>
  </sheetData>
  <autoFilter ref="B13:E13">
    <sortState ref="B14:E181">
      <sortCondition ref="E13"/>
    </sortState>
  </autoFilter>
  <mergeCells count="1">
    <mergeCell ref="C11:D11"/>
  </mergeCells>
  <pageMargins left="0.7" right="0.7" top="0.75" bottom="0.75" header="0.3" footer="0.3"/>
  <pageSetup paperSize="9" scale="9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4"/>
  <sheetViews>
    <sheetView topLeftCell="A54" zoomScale="120" zoomScaleNormal="120" workbookViewId="0">
      <selection activeCell="H70" sqref="H70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23" style="13" bestFit="1" customWidth="1"/>
    <col min="4" max="4" width="30.75" style="13" bestFit="1" customWidth="1"/>
    <col min="5" max="5" width="10.25" style="13" customWidth="1"/>
    <col min="6" max="6" width="6.5" style="13" bestFit="1" customWidth="1"/>
    <col min="7" max="16384" width="11" style="13"/>
  </cols>
  <sheetData>
    <row r="1" spans="1:6" ht="23.25" x14ac:dyDescent="0.25">
      <c r="A1" s="35"/>
      <c r="B1" s="35"/>
      <c r="C1" s="35"/>
      <c r="D1" s="35"/>
      <c r="E1" s="35"/>
      <c r="F1" s="35"/>
    </row>
    <row r="2" spans="1:6" s="32" customFormat="1" x14ac:dyDescent="0.25">
      <c r="A2" s="13"/>
      <c r="B2" s="13"/>
      <c r="C2" s="13"/>
      <c r="D2" s="13"/>
      <c r="E2" s="13"/>
      <c r="F2" s="13"/>
    </row>
    <row r="4" spans="1:6" s="34" customFormat="1" x14ac:dyDescent="0.25">
      <c r="A4" s="13"/>
      <c r="B4" s="13"/>
      <c r="C4" s="13"/>
      <c r="D4" s="13"/>
      <c r="E4" s="13"/>
      <c r="F4" s="13"/>
    </row>
    <row r="5" spans="1:6" s="14" customFormat="1" ht="15" customHeight="1" x14ac:dyDescent="0.25">
      <c r="A5" s="34"/>
      <c r="B5" s="34"/>
      <c r="C5" s="34"/>
      <c r="D5" s="34"/>
      <c r="E5" s="34"/>
      <c r="F5" s="34"/>
    </row>
    <row r="6" spans="1:6" s="14" customFormat="1" ht="15" customHeight="1" x14ac:dyDescent="0.25"/>
    <row r="7" spans="1:6" s="14" customFormat="1" ht="15" customHeight="1" x14ac:dyDescent="0.25"/>
    <row r="8" spans="1:6" s="14" customFormat="1" ht="15" customHeight="1" x14ac:dyDescent="0.25"/>
    <row r="9" spans="1:6" s="14" customFormat="1" ht="15" customHeight="1" x14ac:dyDescent="0.25"/>
    <row r="10" spans="1:6" s="14" customFormat="1" ht="15" customHeight="1" x14ac:dyDescent="0.25"/>
    <row r="11" spans="1:6" s="14" customFormat="1" ht="15" customHeight="1" x14ac:dyDescent="0.25">
      <c r="A11" s="31"/>
      <c r="B11" s="31"/>
      <c r="C11" s="80" t="s">
        <v>26</v>
      </c>
      <c r="D11" s="80"/>
      <c r="E11" s="33"/>
      <c r="F11" s="32"/>
    </row>
    <row r="12" spans="1:6" s="14" customFormat="1" ht="15" customHeight="1" x14ac:dyDescent="0.25">
      <c r="A12" s="13"/>
      <c r="B12" s="13"/>
      <c r="C12" s="13"/>
      <c r="D12" s="13"/>
      <c r="E12" s="13"/>
      <c r="F12" s="13"/>
    </row>
    <row r="13" spans="1:6" s="14" customFormat="1" ht="15" customHeight="1" x14ac:dyDescent="0.25">
      <c r="A13" s="69" t="s">
        <v>2</v>
      </c>
      <c r="B13" s="69" t="s">
        <v>7</v>
      </c>
      <c r="C13" s="69" t="s">
        <v>13</v>
      </c>
      <c r="D13" s="69" t="s">
        <v>12</v>
      </c>
      <c r="E13" s="69" t="s">
        <v>1</v>
      </c>
      <c r="F13" s="69" t="s">
        <v>11</v>
      </c>
    </row>
    <row r="14" spans="1:6" s="14" customFormat="1" ht="15" customHeight="1" x14ac:dyDescent="0.25">
      <c r="A14" s="73">
        <v>1</v>
      </c>
      <c r="B14" s="73">
        <v>31</v>
      </c>
      <c r="C14" s="73" t="s">
        <v>115</v>
      </c>
      <c r="D14" s="73" t="s">
        <v>87</v>
      </c>
      <c r="E14" s="70">
        <v>2.0023148148148148E-3</v>
      </c>
      <c r="F14" s="73">
        <v>1</v>
      </c>
    </row>
    <row r="15" spans="1:6" s="14" customFormat="1" ht="15" customHeight="1" x14ac:dyDescent="0.25">
      <c r="A15" s="73">
        <v>2</v>
      </c>
      <c r="B15" s="73">
        <v>55</v>
      </c>
      <c r="C15" s="73" t="s">
        <v>139</v>
      </c>
      <c r="D15" s="73" t="s">
        <v>77</v>
      </c>
      <c r="E15" s="70">
        <v>2.0091435185185186E-3</v>
      </c>
      <c r="F15" s="73">
        <v>2</v>
      </c>
    </row>
    <row r="16" spans="1:6" s="14" customFormat="1" ht="15" customHeight="1" x14ac:dyDescent="0.25">
      <c r="A16" s="73">
        <v>3</v>
      </c>
      <c r="B16" s="73">
        <v>26</v>
      </c>
      <c r="C16" s="73" t="s">
        <v>110</v>
      </c>
      <c r="D16" s="73" t="s">
        <v>75</v>
      </c>
      <c r="E16" s="70">
        <v>2.0123842592592593E-3</v>
      </c>
      <c r="F16" s="73">
        <v>3</v>
      </c>
    </row>
    <row r="17" spans="1:6" s="14" customFormat="1" ht="15" customHeight="1" x14ac:dyDescent="0.25">
      <c r="A17" s="73">
        <v>4</v>
      </c>
      <c r="B17" s="59">
        <v>18</v>
      </c>
      <c r="C17" s="74" t="s">
        <v>101</v>
      </c>
      <c r="D17" s="74" t="s">
        <v>83</v>
      </c>
      <c r="E17" s="70">
        <v>2.0189814814814814E-3</v>
      </c>
      <c r="F17" s="73">
        <v>4</v>
      </c>
    </row>
    <row r="18" spans="1:6" s="14" customFormat="1" ht="15" customHeight="1" x14ac:dyDescent="0.25">
      <c r="A18" s="73">
        <v>5</v>
      </c>
      <c r="B18" s="73">
        <v>68</v>
      </c>
      <c r="C18" s="73" t="s">
        <v>151</v>
      </c>
      <c r="D18" s="73" t="s">
        <v>77</v>
      </c>
      <c r="E18" s="70">
        <v>2.0701388888888887E-3</v>
      </c>
      <c r="F18" s="73">
        <v>5</v>
      </c>
    </row>
    <row r="19" spans="1:6" s="14" customFormat="1" ht="15" customHeight="1" x14ac:dyDescent="0.25">
      <c r="A19" s="73">
        <v>6</v>
      </c>
      <c r="B19" s="59">
        <v>3</v>
      </c>
      <c r="C19" s="74" t="s">
        <v>76</v>
      </c>
      <c r="D19" s="74" t="s">
        <v>77</v>
      </c>
      <c r="E19" s="70">
        <v>2.1113425925925926E-3</v>
      </c>
      <c r="F19" s="73">
        <v>6</v>
      </c>
    </row>
    <row r="20" spans="1:6" s="14" customFormat="1" ht="15" customHeight="1" x14ac:dyDescent="0.25">
      <c r="A20" s="73">
        <v>7</v>
      </c>
      <c r="B20" s="73">
        <v>75</v>
      </c>
      <c r="C20" s="76" t="s">
        <v>158</v>
      </c>
      <c r="D20" s="76" t="s">
        <v>77</v>
      </c>
      <c r="E20" s="70">
        <v>2.1173611111111111E-3</v>
      </c>
      <c r="F20" s="73">
        <v>7</v>
      </c>
    </row>
    <row r="21" spans="1:6" s="14" customFormat="1" ht="15" customHeight="1" x14ac:dyDescent="0.25">
      <c r="A21" s="73">
        <v>8</v>
      </c>
      <c r="B21" s="59">
        <v>2</v>
      </c>
      <c r="C21" s="74" t="s">
        <v>74</v>
      </c>
      <c r="D21" s="74" t="s">
        <v>75</v>
      </c>
      <c r="E21" s="70">
        <v>2.1219907407407407E-3</v>
      </c>
      <c r="F21" s="73">
        <v>8</v>
      </c>
    </row>
    <row r="22" spans="1:6" s="14" customFormat="1" ht="15" customHeight="1" x14ac:dyDescent="0.25">
      <c r="A22" s="73">
        <v>9</v>
      </c>
      <c r="B22" s="73">
        <v>73</v>
      </c>
      <c r="C22" s="73" t="s">
        <v>156</v>
      </c>
      <c r="D22" s="73" t="s">
        <v>77</v>
      </c>
      <c r="E22" s="70">
        <v>2.1755787037037034E-3</v>
      </c>
      <c r="F22" s="73">
        <v>9</v>
      </c>
    </row>
    <row r="23" spans="1:6" s="14" customFormat="1" ht="15" customHeight="1" x14ac:dyDescent="0.25">
      <c r="A23" s="73">
        <v>10</v>
      </c>
      <c r="B23" s="73">
        <v>49</v>
      </c>
      <c r="C23" s="73" t="s">
        <v>133</v>
      </c>
      <c r="D23" s="73" t="s">
        <v>75</v>
      </c>
      <c r="E23" s="70">
        <v>2.1784722222222223E-3</v>
      </c>
      <c r="F23" s="73">
        <v>10</v>
      </c>
    </row>
    <row r="24" spans="1:6" s="14" customFormat="1" ht="15" customHeight="1" x14ac:dyDescent="0.25">
      <c r="A24" s="73">
        <v>11</v>
      </c>
      <c r="B24" s="73">
        <v>58</v>
      </c>
      <c r="C24" s="73" t="s">
        <v>142</v>
      </c>
      <c r="D24" s="73" t="s">
        <v>75</v>
      </c>
      <c r="E24" s="70">
        <v>2.1980324074074072E-3</v>
      </c>
      <c r="F24" s="73">
        <v>11</v>
      </c>
    </row>
    <row r="25" spans="1:6" s="14" customFormat="1" ht="15" customHeight="1" x14ac:dyDescent="0.25">
      <c r="A25" s="73">
        <v>12</v>
      </c>
      <c r="B25" s="59">
        <v>14</v>
      </c>
      <c r="C25" s="74" t="s">
        <v>97</v>
      </c>
      <c r="D25" s="74" t="s">
        <v>75</v>
      </c>
      <c r="E25" s="70">
        <v>2.2113425925925924E-3</v>
      </c>
      <c r="F25" s="73">
        <v>12</v>
      </c>
    </row>
    <row r="26" spans="1:6" s="14" customFormat="1" ht="15" customHeight="1" x14ac:dyDescent="0.25">
      <c r="A26" s="73">
        <v>13</v>
      </c>
      <c r="B26" s="73">
        <v>29</v>
      </c>
      <c r="C26" s="73" t="s">
        <v>113</v>
      </c>
      <c r="D26" s="73" t="s">
        <v>81</v>
      </c>
      <c r="E26" s="70">
        <v>2.2114583333333331E-3</v>
      </c>
      <c r="F26" s="73">
        <v>13</v>
      </c>
    </row>
    <row r="27" spans="1:6" s="14" customFormat="1" ht="15" customHeight="1" x14ac:dyDescent="0.25">
      <c r="A27" s="73">
        <v>14</v>
      </c>
      <c r="B27" s="73">
        <v>59</v>
      </c>
      <c r="C27" s="73" t="s">
        <v>40</v>
      </c>
      <c r="D27" s="73" t="s">
        <v>77</v>
      </c>
      <c r="E27" s="70">
        <v>2.2153935185185189E-3</v>
      </c>
      <c r="F27" s="73">
        <v>14</v>
      </c>
    </row>
    <row r="28" spans="1:6" s="14" customFormat="1" ht="15" customHeight="1" x14ac:dyDescent="0.25">
      <c r="A28" s="73">
        <v>15</v>
      </c>
      <c r="B28" s="73">
        <v>45</v>
      </c>
      <c r="C28" s="73" t="s">
        <v>129</v>
      </c>
      <c r="D28" s="73" t="s">
        <v>77</v>
      </c>
      <c r="E28" s="70">
        <v>2.2478009259259261E-3</v>
      </c>
      <c r="F28" s="73">
        <v>15</v>
      </c>
    </row>
    <row r="29" spans="1:6" s="14" customFormat="1" ht="15" customHeight="1" x14ac:dyDescent="0.25">
      <c r="A29" s="73">
        <v>16</v>
      </c>
      <c r="B29" s="73">
        <v>36</v>
      </c>
      <c r="C29" s="73" t="s">
        <v>120</v>
      </c>
      <c r="D29" s="73" t="s">
        <v>75</v>
      </c>
      <c r="E29" s="70">
        <v>2.2504629629629632E-3</v>
      </c>
      <c r="F29" s="73">
        <v>16</v>
      </c>
    </row>
    <row r="30" spans="1:6" s="14" customFormat="1" ht="15" customHeight="1" x14ac:dyDescent="0.25">
      <c r="A30" s="73">
        <v>17</v>
      </c>
      <c r="B30" s="73">
        <v>51</v>
      </c>
      <c r="C30" s="73" t="s">
        <v>135</v>
      </c>
      <c r="D30" s="73" t="s">
        <v>79</v>
      </c>
      <c r="E30" s="70">
        <v>2.25775462962963E-3</v>
      </c>
      <c r="F30" s="73">
        <v>17</v>
      </c>
    </row>
    <row r="31" spans="1:6" s="14" customFormat="1" ht="15" x14ac:dyDescent="0.25">
      <c r="A31" s="73">
        <v>18</v>
      </c>
      <c r="B31" s="59">
        <v>17</v>
      </c>
      <c r="C31" s="74" t="s">
        <v>100</v>
      </c>
      <c r="D31" s="74" t="s">
        <v>81</v>
      </c>
      <c r="E31" s="70">
        <v>2.2663194444444445E-3</v>
      </c>
      <c r="F31" s="73">
        <v>18</v>
      </c>
    </row>
    <row r="32" spans="1:6" s="14" customFormat="1" ht="15" customHeight="1" x14ac:dyDescent="0.25">
      <c r="A32" s="73">
        <v>19</v>
      </c>
      <c r="B32" s="73">
        <v>64</v>
      </c>
      <c r="C32" s="73" t="s">
        <v>147</v>
      </c>
      <c r="D32" s="73" t="s">
        <v>75</v>
      </c>
      <c r="E32" s="70">
        <v>2.3368055555555559E-3</v>
      </c>
      <c r="F32" s="73">
        <v>19</v>
      </c>
    </row>
    <row r="33" spans="1:6" s="14" customFormat="1" ht="15" customHeight="1" x14ac:dyDescent="0.25">
      <c r="A33" s="73">
        <v>20</v>
      </c>
      <c r="B33" s="59">
        <v>5</v>
      </c>
      <c r="C33" s="74" t="s">
        <v>80</v>
      </c>
      <c r="D33" s="74" t="s">
        <v>81</v>
      </c>
      <c r="E33" s="70">
        <v>2.3491898148148148E-3</v>
      </c>
      <c r="F33" s="73">
        <v>20</v>
      </c>
    </row>
    <row r="34" spans="1:6" s="14" customFormat="1" ht="15" x14ac:dyDescent="0.25">
      <c r="A34" s="73">
        <v>21</v>
      </c>
      <c r="B34" s="73">
        <v>67</v>
      </c>
      <c r="C34" s="73" t="s">
        <v>150</v>
      </c>
      <c r="D34" s="73" t="s">
        <v>75</v>
      </c>
      <c r="E34" s="70">
        <v>2.3708333333333333E-3</v>
      </c>
      <c r="F34" s="73">
        <v>21</v>
      </c>
    </row>
    <row r="35" spans="1:6" s="14" customFormat="1" ht="14.25" x14ac:dyDescent="0.25">
      <c r="A35" s="73">
        <v>22</v>
      </c>
      <c r="B35" s="59">
        <v>4</v>
      </c>
      <c r="C35" s="74" t="s">
        <v>78</v>
      </c>
      <c r="D35" s="74" t="s">
        <v>79</v>
      </c>
      <c r="E35" s="70">
        <v>2.3868055555555556E-3</v>
      </c>
      <c r="F35" s="73">
        <v>22</v>
      </c>
    </row>
    <row r="36" spans="1:6" s="14" customFormat="1" ht="14.25" x14ac:dyDescent="0.25">
      <c r="A36" s="73">
        <v>23</v>
      </c>
      <c r="B36" s="73">
        <v>61</v>
      </c>
      <c r="C36" s="73" t="s">
        <v>144</v>
      </c>
      <c r="D36" s="73" t="s">
        <v>75</v>
      </c>
      <c r="E36" s="70">
        <v>2.4048611111111111E-3</v>
      </c>
      <c r="F36" s="73">
        <v>23</v>
      </c>
    </row>
    <row r="37" spans="1:6" s="14" customFormat="1" ht="14.25" x14ac:dyDescent="0.25">
      <c r="A37" s="73">
        <v>24</v>
      </c>
      <c r="B37" s="59">
        <v>22</v>
      </c>
      <c r="C37" s="74" t="s">
        <v>105</v>
      </c>
      <c r="D37" s="74" t="s">
        <v>106</v>
      </c>
      <c r="E37" s="70">
        <v>2.4069444444444446E-3</v>
      </c>
      <c r="F37" s="73">
        <v>24</v>
      </c>
    </row>
    <row r="38" spans="1:6" s="14" customFormat="1" ht="15" x14ac:dyDescent="0.25">
      <c r="A38" s="73">
        <v>25</v>
      </c>
      <c r="B38" s="73">
        <v>46</v>
      </c>
      <c r="C38" s="73" t="s">
        <v>130</v>
      </c>
      <c r="D38" s="73" t="s">
        <v>79</v>
      </c>
      <c r="E38" s="70">
        <v>2.4241898148148148E-3</v>
      </c>
      <c r="F38" s="73">
        <v>25</v>
      </c>
    </row>
    <row r="39" spans="1:6" s="14" customFormat="1" ht="14.25" x14ac:dyDescent="0.25">
      <c r="A39" s="73">
        <v>26</v>
      </c>
      <c r="B39" s="59">
        <v>15</v>
      </c>
      <c r="C39" s="74" t="s">
        <v>98</v>
      </c>
      <c r="D39" s="74" t="s">
        <v>77</v>
      </c>
      <c r="E39" s="70">
        <v>2.4681712962962964E-3</v>
      </c>
      <c r="F39" s="73">
        <v>26</v>
      </c>
    </row>
    <row r="40" spans="1:6" s="14" customFormat="1" ht="14.25" x14ac:dyDescent="0.25">
      <c r="A40" s="73">
        <v>27</v>
      </c>
      <c r="B40" s="73">
        <v>42</v>
      </c>
      <c r="C40" s="73" t="s">
        <v>126</v>
      </c>
      <c r="D40" s="73" t="s">
        <v>93</v>
      </c>
      <c r="E40" s="70">
        <v>2.4826388888888888E-3</v>
      </c>
      <c r="F40" s="73">
        <v>27</v>
      </c>
    </row>
    <row r="41" spans="1:6" s="14" customFormat="1" ht="14.25" x14ac:dyDescent="0.25">
      <c r="A41" s="73">
        <v>28</v>
      </c>
      <c r="B41" s="73">
        <v>71</v>
      </c>
      <c r="C41" s="73" t="s">
        <v>154</v>
      </c>
      <c r="D41" s="73" t="s">
        <v>77</v>
      </c>
      <c r="E41" s="70">
        <v>2.4907407407407408E-3</v>
      </c>
      <c r="F41" s="73">
        <v>28</v>
      </c>
    </row>
    <row r="42" spans="1:6" s="14" customFormat="1" ht="14.25" x14ac:dyDescent="0.25">
      <c r="A42" s="73">
        <v>29</v>
      </c>
      <c r="B42" s="73">
        <v>72</v>
      </c>
      <c r="C42" s="73" t="s">
        <v>155</v>
      </c>
      <c r="D42" s="73" t="s">
        <v>75</v>
      </c>
      <c r="E42" s="70">
        <v>2.5212962962962962E-3</v>
      </c>
      <c r="F42" s="73">
        <v>29</v>
      </c>
    </row>
    <row r="43" spans="1:6" s="14" customFormat="1" ht="14.25" x14ac:dyDescent="0.25">
      <c r="A43" s="73">
        <v>30</v>
      </c>
      <c r="B43" s="73">
        <v>62</v>
      </c>
      <c r="C43" s="76" t="s">
        <v>145</v>
      </c>
      <c r="D43" s="76" t="s">
        <v>77</v>
      </c>
      <c r="E43" s="70">
        <v>2.5456018518518518E-3</v>
      </c>
      <c r="F43" s="73">
        <v>30</v>
      </c>
    </row>
    <row r="44" spans="1:6" s="14" customFormat="1" ht="14.25" x14ac:dyDescent="0.25">
      <c r="A44" s="73">
        <v>31</v>
      </c>
      <c r="B44" s="73">
        <v>47</v>
      </c>
      <c r="C44" s="73" t="s">
        <v>131</v>
      </c>
      <c r="D44" s="73" t="s">
        <v>81</v>
      </c>
      <c r="E44" s="70">
        <v>2.5614583333333331E-3</v>
      </c>
      <c r="F44" s="73">
        <v>31</v>
      </c>
    </row>
    <row r="45" spans="1:6" s="14" customFormat="1" ht="14.25" x14ac:dyDescent="0.25">
      <c r="A45" s="73">
        <v>32</v>
      </c>
      <c r="B45" s="73">
        <v>32</v>
      </c>
      <c r="C45" s="73" t="s">
        <v>116</v>
      </c>
      <c r="D45" s="73" t="s">
        <v>89</v>
      </c>
      <c r="E45" s="70">
        <v>2.5646990740740738E-3</v>
      </c>
      <c r="F45" s="73">
        <v>32</v>
      </c>
    </row>
    <row r="46" spans="1:6" s="14" customFormat="1" ht="14.25" x14ac:dyDescent="0.25">
      <c r="A46" s="73">
        <v>33</v>
      </c>
      <c r="B46" s="59">
        <v>7</v>
      </c>
      <c r="C46" s="74" t="s">
        <v>84</v>
      </c>
      <c r="D46" s="74" t="s">
        <v>85</v>
      </c>
      <c r="E46" s="70">
        <v>2.6192129629629625E-3</v>
      </c>
      <c r="F46" s="73">
        <v>33</v>
      </c>
    </row>
    <row r="47" spans="1:6" s="14" customFormat="1" ht="15" x14ac:dyDescent="0.25">
      <c r="A47" s="73">
        <v>34</v>
      </c>
      <c r="B47" s="59">
        <v>8</v>
      </c>
      <c r="C47" s="74" t="s">
        <v>86</v>
      </c>
      <c r="D47" s="74" t="s">
        <v>87</v>
      </c>
      <c r="E47" s="70">
        <v>2.622337962962963E-3</v>
      </c>
      <c r="F47" s="73">
        <v>34</v>
      </c>
    </row>
    <row r="48" spans="1:6" s="14" customFormat="1" ht="14.25" x14ac:dyDescent="0.25">
      <c r="A48" s="73">
        <v>35</v>
      </c>
      <c r="B48" s="73">
        <v>54</v>
      </c>
      <c r="C48" s="73" t="s">
        <v>138</v>
      </c>
      <c r="D48" s="73" t="s">
        <v>75</v>
      </c>
      <c r="E48" s="70">
        <v>2.6225694444444443E-3</v>
      </c>
      <c r="F48" s="73">
        <v>35</v>
      </c>
    </row>
    <row r="49" spans="1:6" s="14" customFormat="1" ht="14.25" x14ac:dyDescent="0.25">
      <c r="A49" s="73">
        <v>36</v>
      </c>
      <c r="B49" s="73">
        <v>40</v>
      </c>
      <c r="C49" s="76" t="s">
        <v>124</v>
      </c>
      <c r="D49" s="76" t="s">
        <v>87</v>
      </c>
      <c r="E49" s="70">
        <v>2.642476851851852E-3</v>
      </c>
      <c r="F49" s="73">
        <v>36</v>
      </c>
    </row>
    <row r="50" spans="1:6" s="14" customFormat="1" ht="14.25" x14ac:dyDescent="0.25">
      <c r="A50" s="73">
        <v>37</v>
      </c>
      <c r="B50" s="73">
        <v>38</v>
      </c>
      <c r="C50" s="73" t="s">
        <v>122</v>
      </c>
      <c r="D50" s="73" t="s">
        <v>79</v>
      </c>
      <c r="E50" s="70">
        <v>2.6839120370370372E-3</v>
      </c>
      <c r="F50" s="73">
        <v>37</v>
      </c>
    </row>
    <row r="51" spans="1:6" s="14" customFormat="1" ht="14.25" x14ac:dyDescent="0.25">
      <c r="A51" s="73">
        <v>38</v>
      </c>
      <c r="B51" s="73">
        <v>65</v>
      </c>
      <c r="C51" s="73" t="s">
        <v>148</v>
      </c>
      <c r="D51" s="73" t="s">
        <v>77</v>
      </c>
      <c r="E51" s="70">
        <v>2.6953703703703705E-3</v>
      </c>
      <c r="F51" s="73">
        <v>38</v>
      </c>
    </row>
    <row r="52" spans="1:6" s="14" customFormat="1" ht="14.25" x14ac:dyDescent="0.25">
      <c r="A52" s="73">
        <v>39</v>
      </c>
      <c r="B52" s="59">
        <v>12</v>
      </c>
      <c r="C52" s="74" t="s">
        <v>94</v>
      </c>
      <c r="D52" s="74" t="s">
        <v>95</v>
      </c>
      <c r="E52" s="70">
        <v>2.6996527777777778E-3</v>
      </c>
      <c r="F52" s="73">
        <v>39</v>
      </c>
    </row>
    <row r="53" spans="1:6" s="14" customFormat="1" ht="14.25" x14ac:dyDescent="0.25">
      <c r="A53" s="73">
        <v>40</v>
      </c>
      <c r="B53" s="73">
        <v>70</v>
      </c>
      <c r="C53" s="73" t="s">
        <v>153</v>
      </c>
      <c r="D53" s="73" t="s">
        <v>75</v>
      </c>
      <c r="E53" s="70">
        <v>2.7237268518518517E-3</v>
      </c>
      <c r="F53" s="73">
        <v>40</v>
      </c>
    </row>
    <row r="54" spans="1:6" s="14" customFormat="1" ht="14.25" x14ac:dyDescent="0.25">
      <c r="A54" s="73">
        <v>41</v>
      </c>
      <c r="B54" s="73">
        <v>44</v>
      </c>
      <c r="C54" s="73" t="s">
        <v>128</v>
      </c>
      <c r="D54" s="73" t="s">
        <v>75</v>
      </c>
      <c r="E54" s="70">
        <v>2.7420138888888889E-3</v>
      </c>
      <c r="F54" s="73">
        <v>41</v>
      </c>
    </row>
    <row r="55" spans="1:6" s="14" customFormat="1" ht="14.25" x14ac:dyDescent="0.25">
      <c r="A55" s="73">
        <v>42</v>
      </c>
      <c r="B55" s="59">
        <v>6</v>
      </c>
      <c r="C55" s="74" t="s">
        <v>82</v>
      </c>
      <c r="D55" s="74" t="s">
        <v>83</v>
      </c>
      <c r="E55" s="70">
        <v>2.7542824074074071E-3</v>
      </c>
      <c r="F55" s="73">
        <v>42</v>
      </c>
    </row>
    <row r="56" spans="1:6" s="14" customFormat="1" ht="14.25" x14ac:dyDescent="0.25">
      <c r="A56" s="73">
        <v>43</v>
      </c>
      <c r="B56" s="73">
        <v>27</v>
      </c>
      <c r="C56" s="73" t="s">
        <v>111</v>
      </c>
      <c r="D56" s="73" t="s">
        <v>77</v>
      </c>
      <c r="E56" s="70">
        <v>2.7672453703703709E-3</v>
      </c>
      <c r="F56" s="73">
        <v>43</v>
      </c>
    </row>
    <row r="57" spans="1:6" s="14" customFormat="1" ht="15" x14ac:dyDescent="0.25">
      <c r="A57" s="73">
        <v>44</v>
      </c>
      <c r="B57" s="73">
        <v>74</v>
      </c>
      <c r="C57" s="76" t="s">
        <v>157</v>
      </c>
      <c r="D57" s="76" t="s">
        <v>77</v>
      </c>
      <c r="E57" s="70">
        <v>2.8018518518518518E-3</v>
      </c>
      <c r="F57" s="73">
        <v>44</v>
      </c>
    </row>
    <row r="58" spans="1:6" s="14" customFormat="1" ht="14.25" x14ac:dyDescent="0.25">
      <c r="A58" s="73">
        <v>45</v>
      </c>
      <c r="B58" s="73">
        <v>57</v>
      </c>
      <c r="C58" s="73" t="s">
        <v>141</v>
      </c>
      <c r="D58" s="73" t="s">
        <v>106</v>
      </c>
      <c r="E58" s="70">
        <v>2.8077546296296301E-3</v>
      </c>
      <c r="F58" s="73">
        <v>45</v>
      </c>
    </row>
    <row r="59" spans="1:6" s="14" customFormat="1" ht="14.25" x14ac:dyDescent="0.25">
      <c r="A59" s="73">
        <v>46</v>
      </c>
      <c r="B59" s="73">
        <v>48</v>
      </c>
      <c r="C59" s="73" t="s">
        <v>132</v>
      </c>
      <c r="D59" s="73" t="s">
        <v>106</v>
      </c>
      <c r="E59" s="70">
        <v>2.8223379629629636E-3</v>
      </c>
      <c r="F59" s="73">
        <v>46</v>
      </c>
    </row>
    <row r="60" spans="1:6" s="14" customFormat="1" ht="14.25" x14ac:dyDescent="0.25">
      <c r="A60" s="73">
        <v>47</v>
      </c>
      <c r="B60" s="73">
        <v>50</v>
      </c>
      <c r="C60" s="73" t="s">
        <v>134</v>
      </c>
      <c r="D60" s="73" t="s">
        <v>77</v>
      </c>
      <c r="E60" s="70">
        <v>2.8252314814814811E-3</v>
      </c>
      <c r="F60" s="73">
        <v>47</v>
      </c>
    </row>
    <row r="61" spans="1:6" s="14" customFormat="1" ht="14.25" x14ac:dyDescent="0.25">
      <c r="A61" s="73">
        <v>48</v>
      </c>
      <c r="B61" s="59">
        <v>13</v>
      </c>
      <c r="C61" s="74" t="s">
        <v>96</v>
      </c>
      <c r="D61" s="74" t="s">
        <v>73</v>
      </c>
      <c r="E61" s="70">
        <v>2.8902777777777776E-3</v>
      </c>
      <c r="F61" s="73">
        <v>48</v>
      </c>
    </row>
    <row r="62" spans="1:6" s="14" customFormat="1" ht="14.25" x14ac:dyDescent="0.25">
      <c r="A62" s="73">
        <v>49</v>
      </c>
      <c r="B62" s="73">
        <v>34</v>
      </c>
      <c r="C62" s="73" t="s">
        <v>118</v>
      </c>
      <c r="D62" s="73" t="s">
        <v>93</v>
      </c>
      <c r="E62" s="70">
        <v>2.9083333333333335E-3</v>
      </c>
      <c r="F62" s="73">
        <v>49</v>
      </c>
    </row>
    <row r="63" spans="1:6" s="14" customFormat="1" ht="14.25" x14ac:dyDescent="0.25">
      <c r="A63" s="73">
        <v>50</v>
      </c>
      <c r="B63" s="59">
        <v>1</v>
      </c>
      <c r="C63" s="75" t="s">
        <v>72</v>
      </c>
      <c r="D63" s="75" t="s">
        <v>73</v>
      </c>
      <c r="E63" s="70">
        <v>2.9343749999999999E-3</v>
      </c>
      <c r="F63" s="73">
        <v>50</v>
      </c>
    </row>
    <row r="64" spans="1:6" s="14" customFormat="1" ht="14.25" x14ac:dyDescent="0.25">
      <c r="A64" s="73">
        <v>51</v>
      </c>
      <c r="B64" s="73">
        <v>56</v>
      </c>
      <c r="C64" s="73" t="s">
        <v>140</v>
      </c>
      <c r="D64" s="73" t="s">
        <v>81</v>
      </c>
      <c r="E64" s="70">
        <v>2.950578703703704E-3</v>
      </c>
      <c r="F64" s="73">
        <v>51</v>
      </c>
    </row>
    <row r="65" spans="1:6" s="14" customFormat="1" ht="15" x14ac:dyDescent="0.25">
      <c r="A65" s="73">
        <v>52</v>
      </c>
      <c r="B65" s="73">
        <v>28</v>
      </c>
      <c r="C65" s="76" t="s">
        <v>112</v>
      </c>
      <c r="D65" s="76" t="s">
        <v>79</v>
      </c>
      <c r="E65" s="70">
        <v>2.9579861111111109E-3</v>
      </c>
      <c r="F65" s="73">
        <v>52</v>
      </c>
    </row>
    <row r="66" spans="1:6" s="14" customFormat="1" ht="14.25" x14ac:dyDescent="0.25">
      <c r="A66" s="73">
        <v>53</v>
      </c>
      <c r="B66" s="59">
        <v>20</v>
      </c>
      <c r="C66" s="74" t="s">
        <v>103</v>
      </c>
      <c r="D66" s="74" t="s">
        <v>87</v>
      </c>
      <c r="E66" s="70">
        <v>2.9624999999999999E-3</v>
      </c>
      <c r="F66" s="73">
        <v>53</v>
      </c>
    </row>
    <row r="67" spans="1:6" s="14" customFormat="1" ht="14.25" x14ac:dyDescent="0.25">
      <c r="A67" s="73">
        <v>54</v>
      </c>
      <c r="B67" s="59">
        <v>16</v>
      </c>
      <c r="C67" s="75" t="s">
        <v>99</v>
      </c>
      <c r="D67" s="75" t="s">
        <v>79</v>
      </c>
      <c r="E67" s="70">
        <v>2.9778935185185182E-3</v>
      </c>
      <c r="F67" s="73">
        <v>54</v>
      </c>
    </row>
    <row r="68" spans="1:6" s="14" customFormat="1" ht="14.25" x14ac:dyDescent="0.25">
      <c r="A68" s="73">
        <v>55</v>
      </c>
      <c r="B68" s="73">
        <v>33</v>
      </c>
      <c r="C68" s="73" t="s">
        <v>117</v>
      </c>
      <c r="D68" s="73" t="s">
        <v>106</v>
      </c>
      <c r="E68" s="70">
        <v>3.048263888888889E-3</v>
      </c>
      <c r="F68" s="73">
        <v>55</v>
      </c>
    </row>
    <row r="69" spans="1:6" s="14" customFormat="1" ht="14.25" x14ac:dyDescent="0.25">
      <c r="A69" s="73">
        <v>56</v>
      </c>
      <c r="B69" s="73">
        <v>24</v>
      </c>
      <c r="C69" s="73" t="s">
        <v>108</v>
      </c>
      <c r="D69" s="73" t="s">
        <v>95</v>
      </c>
      <c r="E69" s="70">
        <v>3.1347222222222223E-3</v>
      </c>
      <c r="F69" s="73">
        <v>56</v>
      </c>
    </row>
    <row r="70" spans="1:6" s="14" customFormat="1" ht="14.25" x14ac:dyDescent="0.25">
      <c r="A70" s="73">
        <v>57</v>
      </c>
      <c r="B70" s="73">
        <v>39</v>
      </c>
      <c r="C70" s="73" t="s">
        <v>123</v>
      </c>
      <c r="D70" s="73" t="s">
        <v>81</v>
      </c>
      <c r="E70" s="70">
        <v>3.1587962962962963E-3</v>
      </c>
      <c r="F70" s="73">
        <v>57</v>
      </c>
    </row>
    <row r="71" spans="1:6" s="14" customFormat="1" ht="14.25" x14ac:dyDescent="0.25">
      <c r="A71" s="73">
        <v>58</v>
      </c>
      <c r="B71" s="73">
        <v>52</v>
      </c>
      <c r="C71" s="76" t="s">
        <v>136</v>
      </c>
      <c r="D71" s="76" t="s">
        <v>81</v>
      </c>
      <c r="E71" s="70">
        <v>3.2291666666666666E-3</v>
      </c>
      <c r="F71" s="73">
        <v>58</v>
      </c>
    </row>
    <row r="72" spans="1:6" s="14" customFormat="1" ht="14.25" x14ac:dyDescent="0.25">
      <c r="A72" s="73">
        <v>59</v>
      </c>
      <c r="B72" s="59">
        <v>19</v>
      </c>
      <c r="C72" s="74" t="s">
        <v>102</v>
      </c>
      <c r="D72" s="74" t="s">
        <v>85</v>
      </c>
      <c r="E72" s="70">
        <v>3.2831018518518517E-3</v>
      </c>
      <c r="F72" s="73">
        <v>59</v>
      </c>
    </row>
    <row r="73" spans="1:6" s="14" customFormat="1" ht="14.25" x14ac:dyDescent="0.25">
      <c r="A73" s="73">
        <v>60</v>
      </c>
      <c r="B73" s="59">
        <v>11</v>
      </c>
      <c r="C73" s="74" t="s">
        <v>92</v>
      </c>
      <c r="D73" s="74" t="s">
        <v>93</v>
      </c>
      <c r="E73" s="70">
        <v>3.2851851851851857E-3</v>
      </c>
      <c r="F73" s="73">
        <v>60</v>
      </c>
    </row>
    <row r="74" spans="1:6" s="14" customFormat="1" ht="15" x14ac:dyDescent="0.25">
      <c r="A74" s="73">
        <v>61</v>
      </c>
      <c r="B74" s="59">
        <v>21</v>
      </c>
      <c r="C74" s="74" t="s">
        <v>160</v>
      </c>
      <c r="D74" s="74" t="s">
        <v>89</v>
      </c>
      <c r="E74" s="70">
        <v>3.5708333333333338E-3</v>
      </c>
      <c r="F74" s="73">
        <v>61</v>
      </c>
    </row>
    <row r="75" spans="1:6" s="14" customFormat="1" ht="15" x14ac:dyDescent="0.25">
      <c r="A75" s="73">
        <v>62</v>
      </c>
      <c r="B75" s="59">
        <v>9</v>
      </c>
      <c r="C75" s="74" t="s">
        <v>88</v>
      </c>
      <c r="D75" s="74" t="s">
        <v>89</v>
      </c>
      <c r="E75" s="70">
        <v>3.9775462962962967E-3</v>
      </c>
      <c r="F75" s="73">
        <v>62</v>
      </c>
    </row>
    <row r="76" spans="1:6" s="14" customFormat="1" ht="14.25" x14ac:dyDescent="0.25">
      <c r="E76" s="26"/>
    </row>
    <row r="77" spans="1:6" s="14" customFormat="1" ht="14.25" x14ac:dyDescent="0.25">
      <c r="E77" s="26"/>
    </row>
    <row r="78" spans="1:6" s="14" customFormat="1" ht="14.25" x14ac:dyDescent="0.25">
      <c r="E78" s="26"/>
    </row>
    <row r="79" spans="1:6" s="14" customFormat="1" ht="14.25" x14ac:dyDescent="0.25">
      <c r="E79" s="26"/>
    </row>
    <row r="80" spans="1:6" s="14" customFormat="1" ht="14.25" x14ac:dyDescent="0.25">
      <c r="E80" s="26"/>
    </row>
    <row r="81" spans="5:5" s="14" customFormat="1" ht="14.25" x14ac:dyDescent="0.25">
      <c r="E81" s="26"/>
    </row>
    <row r="82" spans="5:5" s="14" customFormat="1" ht="14.25" x14ac:dyDescent="0.25">
      <c r="E82" s="26"/>
    </row>
    <row r="83" spans="5:5" s="14" customFormat="1" ht="14.25" x14ac:dyDescent="0.25">
      <c r="E83" s="26"/>
    </row>
    <row r="84" spans="5:5" s="14" customFormat="1" ht="14.25" x14ac:dyDescent="0.25">
      <c r="E84" s="26"/>
    </row>
    <row r="85" spans="5:5" s="14" customFormat="1" ht="14.25" x14ac:dyDescent="0.25">
      <c r="E85" s="26"/>
    </row>
    <row r="86" spans="5:5" s="14" customFormat="1" ht="14.25" x14ac:dyDescent="0.25">
      <c r="E86" s="26"/>
    </row>
    <row r="87" spans="5:5" s="14" customFormat="1" ht="14.25" x14ac:dyDescent="0.25">
      <c r="E87" s="26"/>
    </row>
    <row r="88" spans="5:5" s="14" customFormat="1" ht="14.25" x14ac:dyDescent="0.25">
      <c r="E88" s="26"/>
    </row>
    <row r="89" spans="5:5" s="14" customFormat="1" ht="14.25" x14ac:dyDescent="0.25">
      <c r="E89" s="26"/>
    </row>
    <row r="90" spans="5:5" s="14" customFormat="1" ht="14.25" x14ac:dyDescent="0.25">
      <c r="E90" s="26"/>
    </row>
    <row r="91" spans="5:5" s="14" customFormat="1" ht="14.25" x14ac:dyDescent="0.25">
      <c r="E91" s="26"/>
    </row>
    <row r="92" spans="5:5" s="14" customFormat="1" ht="14.25" x14ac:dyDescent="0.25">
      <c r="E92" s="26"/>
    </row>
    <row r="93" spans="5:5" s="14" customFormat="1" ht="14.25" x14ac:dyDescent="0.25">
      <c r="E93" s="26"/>
    </row>
    <row r="94" spans="5:5" s="14" customFormat="1" ht="14.25" x14ac:dyDescent="0.25">
      <c r="E94" s="26"/>
    </row>
    <row r="95" spans="5:5" s="14" customFormat="1" ht="14.25" x14ac:dyDescent="0.25">
      <c r="E95" s="26"/>
    </row>
    <row r="96" spans="5:5" s="14" customFormat="1" ht="14.25" x14ac:dyDescent="0.25">
      <c r="E96" s="26"/>
    </row>
    <row r="97" spans="5:5" s="14" customFormat="1" ht="14.25" x14ac:dyDescent="0.25">
      <c r="E97" s="26"/>
    </row>
    <row r="98" spans="5:5" s="14" customFormat="1" ht="14.25" x14ac:dyDescent="0.25">
      <c r="E98" s="26"/>
    </row>
    <row r="99" spans="5:5" s="14" customFormat="1" ht="14.25" x14ac:dyDescent="0.25">
      <c r="E99" s="26"/>
    </row>
    <row r="100" spans="5:5" s="14" customFormat="1" ht="14.25" x14ac:dyDescent="0.25">
      <c r="E100" s="26"/>
    </row>
    <row r="101" spans="5:5" s="14" customFormat="1" ht="14.25" x14ac:dyDescent="0.25">
      <c r="E101" s="26"/>
    </row>
    <row r="102" spans="5:5" s="14" customFormat="1" ht="14.25" x14ac:dyDescent="0.25">
      <c r="E102" s="26"/>
    </row>
    <row r="103" spans="5:5" s="14" customFormat="1" ht="14.25" x14ac:dyDescent="0.25">
      <c r="E103" s="26"/>
    </row>
    <row r="104" spans="5:5" s="14" customFormat="1" ht="14.25" x14ac:dyDescent="0.25">
      <c r="E104" s="26"/>
    </row>
    <row r="105" spans="5:5" s="14" customFormat="1" ht="14.25" x14ac:dyDescent="0.25">
      <c r="E105" s="26"/>
    </row>
    <row r="106" spans="5:5" s="14" customFormat="1" ht="14.25" x14ac:dyDescent="0.25">
      <c r="E106" s="26"/>
    </row>
    <row r="107" spans="5:5" s="14" customFormat="1" ht="14.25" x14ac:dyDescent="0.25">
      <c r="E107" s="26"/>
    </row>
    <row r="108" spans="5:5" s="14" customFormat="1" ht="14.25" x14ac:dyDescent="0.25">
      <c r="E108" s="26"/>
    </row>
    <row r="109" spans="5:5" s="14" customFormat="1" ht="14.25" x14ac:dyDescent="0.25">
      <c r="E109" s="26"/>
    </row>
    <row r="110" spans="5:5" s="14" customFormat="1" ht="14.25" x14ac:dyDescent="0.25">
      <c r="E110" s="26"/>
    </row>
    <row r="111" spans="5:5" s="14" customFormat="1" ht="14.25" x14ac:dyDescent="0.25">
      <c r="E111" s="26"/>
    </row>
    <row r="112" spans="5:5" s="14" customFormat="1" ht="14.25" x14ac:dyDescent="0.25">
      <c r="E112" s="26"/>
    </row>
    <row r="113" spans="5:5" s="14" customFormat="1" ht="14.25" x14ac:dyDescent="0.25">
      <c r="E113" s="26"/>
    </row>
    <row r="114" spans="5:5" s="14" customFormat="1" ht="14.25" x14ac:dyDescent="0.25">
      <c r="E114" s="26"/>
    </row>
    <row r="115" spans="5:5" s="14" customFormat="1" ht="14.25" x14ac:dyDescent="0.25">
      <c r="E115" s="26"/>
    </row>
    <row r="116" spans="5:5" s="14" customFormat="1" ht="14.25" x14ac:dyDescent="0.25">
      <c r="E116" s="26"/>
    </row>
    <row r="117" spans="5:5" s="14" customFormat="1" ht="14.25" x14ac:dyDescent="0.25">
      <c r="E117" s="26"/>
    </row>
    <row r="118" spans="5:5" s="14" customFormat="1" ht="14.25" x14ac:dyDescent="0.25">
      <c r="E118" s="26"/>
    </row>
    <row r="119" spans="5:5" s="14" customFormat="1" ht="14.25" x14ac:dyDescent="0.25">
      <c r="E119" s="26"/>
    </row>
    <row r="120" spans="5:5" s="14" customFormat="1" ht="14.25" x14ac:dyDescent="0.25">
      <c r="E120" s="26"/>
    </row>
    <row r="121" spans="5:5" s="14" customFormat="1" ht="14.25" x14ac:dyDescent="0.25">
      <c r="E121" s="26"/>
    </row>
    <row r="122" spans="5:5" s="14" customFormat="1" ht="14.25" x14ac:dyDescent="0.25">
      <c r="E122" s="26"/>
    </row>
    <row r="123" spans="5:5" s="14" customFormat="1" ht="14.25" x14ac:dyDescent="0.25">
      <c r="E123" s="26"/>
    </row>
    <row r="124" spans="5:5" s="14" customFormat="1" ht="14.25" x14ac:dyDescent="0.25">
      <c r="E124" s="26"/>
    </row>
    <row r="125" spans="5:5" s="14" customFormat="1" ht="14.25" x14ac:dyDescent="0.25">
      <c r="E125" s="26"/>
    </row>
    <row r="126" spans="5:5" s="14" customFormat="1" ht="14.25" x14ac:dyDescent="0.25">
      <c r="E126" s="26"/>
    </row>
    <row r="127" spans="5:5" s="14" customFormat="1" ht="14.25" x14ac:dyDescent="0.25">
      <c r="E127" s="26"/>
    </row>
    <row r="128" spans="5:5" s="14" customFormat="1" ht="14.25" x14ac:dyDescent="0.25">
      <c r="E128" s="26"/>
    </row>
    <row r="129" spans="5:5" s="14" customFormat="1" ht="14.25" x14ac:dyDescent="0.25">
      <c r="E129" s="26"/>
    </row>
    <row r="130" spans="5:5" s="14" customFormat="1" ht="14.25" x14ac:dyDescent="0.25">
      <c r="E130" s="26"/>
    </row>
    <row r="131" spans="5:5" s="14" customFormat="1" ht="14.25" x14ac:dyDescent="0.25">
      <c r="E131" s="26"/>
    </row>
    <row r="132" spans="5:5" s="14" customFormat="1" ht="14.25" x14ac:dyDescent="0.25">
      <c r="E132" s="26"/>
    </row>
    <row r="133" spans="5:5" s="14" customFormat="1" ht="14.25" x14ac:dyDescent="0.25">
      <c r="E133" s="26"/>
    </row>
    <row r="134" spans="5:5" s="14" customFormat="1" ht="14.25" x14ac:dyDescent="0.25">
      <c r="E134" s="26"/>
    </row>
    <row r="135" spans="5:5" s="14" customFormat="1" ht="14.25" x14ac:dyDescent="0.25">
      <c r="E135" s="26"/>
    </row>
    <row r="136" spans="5:5" s="14" customFormat="1" ht="14.25" x14ac:dyDescent="0.25">
      <c r="E136" s="26"/>
    </row>
    <row r="137" spans="5:5" s="14" customFormat="1" ht="14.25" x14ac:dyDescent="0.25">
      <c r="E137" s="26"/>
    </row>
    <row r="138" spans="5:5" s="14" customFormat="1" ht="14.25" x14ac:dyDescent="0.25">
      <c r="E138" s="26"/>
    </row>
    <row r="139" spans="5:5" s="14" customFormat="1" ht="14.25" x14ac:dyDescent="0.25">
      <c r="E139" s="26"/>
    </row>
    <row r="140" spans="5:5" s="14" customFormat="1" ht="14.25" x14ac:dyDescent="0.25">
      <c r="E140" s="26"/>
    </row>
    <row r="141" spans="5:5" s="14" customFormat="1" ht="14.25" x14ac:dyDescent="0.25">
      <c r="E141" s="26"/>
    </row>
    <row r="142" spans="5:5" s="14" customFormat="1" ht="14.25" x14ac:dyDescent="0.25">
      <c r="E142" s="26"/>
    </row>
    <row r="143" spans="5:5" s="14" customFormat="1" ht="14.25" x14ac:dyDescent="0.25">
      <c r="E143" s="26"/>
    </row>
    <row r="144" spans="5:5" s="14" customFormat="1" ht="14.25" x14ac:dyDescent="0.25">
      <c r="E144" s="26"/>
    </row>
    <row r="145" spans="5:5" s="14" customFormat="1" ht="14.25" x14ac:dyDescent="0.25">
      <c r="E145" s="26"/>
    </row>
    <row r="146" spans="5:5" s="14" customFormat="1" ht="14.25" x14ac:dyDescent="0.25">
      <c r="E146" s="26"/>
    </row>
    <row r="147" spans="5:5" s="14" customFormat="1" ht="14.25" x14ac:dyDescent="0.25">
      <c r="E147" s="26"/>
    </row>
    <row r="148" spans="5:5" s="14" customFormat="1" ht="14.25" x14ac:dyDescent="0.25">
      <c r="E148" s="26"/>
    </row>
    <row r="149" spans="5:5" s="14" customFormat="1" ht="14.25" x14ac:dyDescent="0.25">
      <c r="E149" s="26"/>
    </row>
    <row r="150" spans="5:5" s="14" customFormat="1" ht="14.25" x14ac:dyDescent="0.25">
      <c r="E150" s="26"/>
    </row>
    <row r="151" spans="5:5" s="14" customFormat="1" ht="14.25" x14ac:dyDescent="0.25">
      <c r="E151" s="26"/>
    </row>
    <row r="152" spans="5:5" s="14" customFormat="1" ht="14.25" x14ac:dyDescent="0.25">
      <c r="E152" s="26"/>
    </row>
    <row r="153" spans="5:5" s="14" customFormat="1" ht="14.25" x14ac:dyDescent="0.25">
      <c r="E153" s="26"/>
    </row>
    <row r="154" spans="5:5" s="14" customFormat="1" ht="14.25" x14ac:dyDescent="0.25">
      <c r="E154" s="26"/>
    </row>
    <row r="155" spans="5:5" s="14" customFormat="1" ht="14.25" x14ac:dyDescent="0.25">
      <c r="E155" s="26"/>
    </row>
    <row r="156" spans="5:5" s="14" customFormat="1" ht="14.25" x14ac:dyDescent="0.25">
      <c r="E156" s="26"/>
    </row>
    <row r="157" spans="5:5" s="14" customFormat="1" ht="14.25" x14ac:dyDescent="0.25">
      <c r="E157" s="26"/>
    </row>
    <row r="158" spans="5:5" s="14" customFormat="1" ht="14.25" x14ac:dyDescent="0.25">
      <c r="E158" s="26"/>
    </row>
    <row r="159" spans="5:5" s="14" customFormat="1" ht="14.25" x14ac:dyDescent="0.25">
      <c r="E159" s="26"/>
    </row>
    <row r="160" spans="5:5" s="14" customFormat="1" ht="14.25" x14ac:dyDescent="0.25">
      <c r="E160" s="26"/>
    </row>
    <row r="161" spans="5:5" s="14" customFormat="1" ht="14.25" x14ac:dyDescent="0.25">
      <c r="E161" s="26"/>
    </row>
    <row r="162" spans="5:5" s="14" customFormat="1" ht="14.25" x14ac:dyDescent="0.25">
      <c r="E162" s="26"/>
    </row>
    <row r="163" spans="5:5" s="14" customFormat="1" ht="14.25" x14ac:dyDescent="0.25">
      <c r="E163" s="26"/>
    </row>
    <row r="164" spans="5:5" s="14" customFormat="1" ht="14.25" x14ac:dyDescent="0.25">
      <c r="E164" s="26"/>
    </row>
    <row r="165" spans="5:5" s="14" customFormat="1" ht="14.25" x14ac:dyDescent="0.25">
      <c r="E165" s="26"/>
    </row>
    <row r="166" spans="5:5" s="14" customFormat="1" ht="14.25" x14ac:dyDescent="0.25">
      <c r="E166" s="26"/>
    </row>
    <row r="167" spans="5:5" s="14" customFormat="1" ht="14.25" x14ac:dyDescent="0.25">
      <c r="E167" s="26"/>
    </row>
    <row r="168" spans="5:5" s="14" customFormat="1" ht="14.25" x14ac:dyDescent="0.25">
      <c r="E168" s="26"/>
    </row>
    <row r="169" spans="5:5" s="14" customFormat="1" ht="14.25" x14ac:dyDescent="0.25">
      <c r="E169" s="26"/>
    </row>
    <row r="170" spans="5:5" s="14" customFormat="1" ht="14.25" x14ac:dyDescent="0.25">
      <c r="E170" s="26"/>
    </row>
    <row r="171" spans="5:5" s="14" customFormat="1" ht="14.25" x14ac:dyDescent="0.25">
      <c r="E171" s="26"/>
    </row>
    <row r="172" spans="5:5" s="14" customFormat="1" ht="14.25" x14ac:dyDescent="0.25">
      <c r="E172" s="26"/>
    </row>
    <row r="173" spans="5:5" s="14" customFormat="1" ht="14.25" x14ac:dyDescent="0.25">
      <c r="E173" s="26"/>
    </row>
    <row r="174" spans="5:5" s="14" customFormat="1" ht="14.25" x14ac:dyDescent="0.25">
      <c r="E174" s="26"/>
    </row>
    <row r="175" spans="5:5" s="14" customFormat="1" ht="14.25" x14ac:dyDescent="0.25">
      <c r="E175" s="26"/>
    </row>
    <row r="176" spans="5:5" s="14" customFormat="1" ht="14.25" x14ac:dyDescent="0.25">
      <c r="E176" s="26"/>
    </row>
    <row r="177" spans="1:5" s="14" customFormat="1" ht="14.25" x14ac:dyDescent="0.25">
      <c r="E177" s="26"/>
    </row>
    <row r="178" spans="1:5" s="14" customFormat="1" ht="14.25" x14ac:dyDescent="0.25">
      <c r="E178" s="26"/>
    </row>
    <row r="179" spans="1:5" s="14" customFormat="1" ht="14.25" x14ac:dyDescent="0.25">
      <c r="E179" s="26"/>
    </row>
    <row r="180" spans="1:5" s="14" customFormat="1" ht="14.25" x14ac:dyDescent="0.25">
      <c r="E180" s="26"/>
    </row>
    <row r="181" spans="1:5" s="14" customFormat="1" ht="14.25" x14ac:dyDescent="0.25">
      <c r="E181" s="26"/>
    </row>
    <row r="182" spans="1:5" s="14" customFormat="1" ht="14.25" x14ac:dyDescent="0.25">
      <c r="E182" s="16"/>
    </row>
    <row r="183" spans="1:5" s="14" customFormat="1" ht="14.25" x14ac:dyDescent="0.25">
      <c r="A183" s="14" t="s">
        <v>4</v>
      </c>
    </row>
    <row r="184" spans="1:5" s="14" customFormat="1" ht="14.25" x14ac:dyDescent="0.25"/>
    <row r="185" spans="1:5" s="14" customFormat="1" ht="14.25" x14ac:dyDescent="0.25">
      <c r="A185" s="14" t="s">
        <v>5</v>
      </c>
      <c r="D185" s="14">
        <v>50</v>
      </c>
    </row>
    <row r="186" spans="1:5" s="14" customFormat="1" ht="14.25" x14ac:dyDescent="0.25"/>
    <row r="187" spans="1:5" s="14" customFormat="1" ht="14.25" x14ac:dyDescent="0.25"/>
    <row r="188" spans="1:5" s="14" customFormat="1" ht="14.25" x14ac:dyDescent="0.25"/>
    <row r="189" spans="1:5" s="14" customFormat="1" ht="14.25" x14ac:dyDescent="0.25"/>
    <row r="190" spans="1:5" s="14" customFormat="1" ht="14.25" x14ac:dyDescent="0.25"/>
    <row r="191" spans="1:5" s="14" customFormat="1" ht="14.25" x14ac:dyDescent="0.25"/>
    <row r="192" spans="1:5" s="14" customFormat="1" ht="14.25" x14ac:dyDescent="0.25"/>
    <row r="193" s="14" customFormat="1" ht="14.25" x14ac:dyDescent="0.25"/>
    <row r="194" s="14" customFormat="1" ht="14.25" x14ac:dyDescent="0.25"/>
    <row r="195" s="14" customFormat="1" ht="14.25" x14ac:dyDescent="0.25"/>
    <row r="196" s="14" customFormat="1" ht="14.25" x14ac:dyDescent="0.25"/>
    <row r="197" s="14" customFormat="1" ht="14.25" x14ac:dyDescent="0.25"/>
    <row r="198" s="14" customFormat="1" ht="14.25" x14ac:dyDescent="0.25"/>
    <row r="199" s="14" customFormat="1" ht="14.25" x14ac:dyDescent="0.25"/>
    <row r="200" s="14" customFormat="1" ht="14.25" x14ac:dyDescent="0.25"/>
    <row r="201" s="14" customFormat="1" ht="14.25" x14ac:dyDescent="0.25"/>
    <row r="202" s="14" customFormat="1" ht="14.25" x14ac:dyDescent="0.25"/>
    <row r="203" s="14" customFormat="1" ht="14.25" x14ac:dyDescent="0.25"/>
    <row r="204" s="14" customFormat="1" ht="14.25" x14ac:dyDescent="0.25"/>
    <row r="205" s="14" customFormat="1" ht="14.25" x14ac:dyDescent="0.25"/>
    <row r="206" s="14" customFormat="1" ht="14.25" x14ac:dyDescent="0.25"/>
    <row r="207" s="14" customFormat="1" ht="14.25" x14ac:dyDescent="0.25"/>
    <row r="208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5" customFormat="1" ht="15" x14ac:dyDescent="0.25"/>
    <row r="218" s="15" customFormat="1" ht="15" x14ac:dyDescent="0.25"/>
    <row r="219" s="15" customFormat="1" ht="15" x14ac:dyDescent="0.25"/>
    <row r="220" s="15" customFormat="1" ht="15" x14ac:dyDescent="0.25"/>
    <row r="221" s="15" customFormat="1" ht="15" x14ac:dyDescent="0.25"/>
    <row r="222" s="15" customFormat="1" ht="15" x14ac:dyDescent="0.25"/>
    <row r="223" s="15" customFormat="1" ht="15" x14ac:dyDescent="0.25"/>
    <row r="224" s="15" customFormat="1" ht="15" x14ac:dyDescent="0.25"/>
    <row r="225" s="15" customFormat="1" ht="15" x14ac:dyDescent="0.25"/>
    <row r="226" s="15" customFormat="1" ht="15" x14ac:dyDescent="0.25"/>
    <row r="227" s="15" customFormat="1" ht="15" x14ac:dyDescent="0.25"/>
    <row r="228" s="15" customFormat="1" ht="15" x14ac:dyDescent="0.25"/>
    <row r="229" s="15" customFormat="1" ht="15" x14ac:dyDescent="0.25"/>
    <row r="230" s="15" customFormat="1" ht="15" x14ac:dyDescent="0.25"/>
    <row r="231" s="15" customFormat="1" ht="15" x14ac:dyDescent="0.25"/>
    <row r="232" s="15" customFormat="1" ht="15" x14ac:dyDescent="0.25"/>
    <row r="233" s="15" customFormat="1" ht="15" x14ac:dyDescent="0.25"/>
    <row r="234" s="15" customFormat="1" ht="15" x14ac:dyDescent="0.25"/>
  </sheetData>
  <autoFilter ref="B13:E13">
    <sortState ref="B14:E75">
      <sortCondition ref="E13"/>
    </sortState>
  </autoFilter>
  <mergeCells count="1">
    <mergeCell ref="C11:D11"/>
  </mergeCells>
  <pageMargins left="0.7" right="0.7" top="0.75" bottom="0.75" header="0.3" footer="0.3"/>
  <pageSetup paperSize="9" scale="9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1"/>
  <sheetViews>
    <sheetView tabSelected="1" topLeftCell="A28" zoomScale="87" zoomScaleNormal="87" workbookViewId="0">
      <selection activeCell="D17" sqref="D17"/>
    </sheetView>
  </sheetViews>
  <sheetFormatPr baseColWidth="10" defaultRowHeight="15.75" x14ac:dyDescent="0.25"/>
  <cols>
    <col min="1" max="1" width="6.5" style="13" customWidth="1"/>
    <col min="2" max="2" width="7.375" style="13" customWidth="1"/>
    <col min="3" max="3" width="25.875" style="13" bestFit="1" customWidth="1"/>
    <col min="4" max="4" width="30.625" style="13" bestFit="1" customWidth="1"/>
    <col min="5" max="5" width="5.375" style="13" customWidth="1"/>
    <col min="6" max="6" width="10.25" style="13" customWidth="1"/>
    <col min="7" max="16384" width="11" style="13"/>
  </cols>
  <sheetData>
    <row r="1" spans="1:6" ht="23.25" x14ac:dyDescent="0.25">
      <c r="A1" s="35"/>
      <c r="B1" s="35"/>
      <c r="C1" s="35"/>
      <c r="D1" s="35"/>
      <c r="E1" s="35"/>
      <c r="F1" s="35"/>
    </row>
    <row r="2" spans="1:6" ht="15.75" customHeight="1" x14ac:dyDescent="0.25"/>
    <row r="5" spans="1:6" ht="11.1" customHeight="1" x14ac:dyDescent="0.25">
      <c r="A5" s="34"/>
      <c r="B5" s="34"/>
      <c r="C5" s="34"/>
      <c r="D5" s="34"/>
      <c r="E5" s="34"/>
      <c r="F5" s="34"/>
    </row>
    <row r="6" spans="1:6" s="34" customFormat="1" ht="16.5" customHeight="1" x14ac:dyDescent="0.25">
      <c r="A6" s="14"/>
      <c r="B6" s="14"/>
      <c r="C6" s="14"/>
      <c r="D6" s="14"/>
      <c r="E6" s="14"/>
      <c r="F6" s="14"/>
    </row>
    <row r="7" spans="1:6" s="14" customFormat="1" ht="14.25" x14ac:dyDescent="0.25"/>
    <row r="8" spans="1:6" s="14" customFormat="1" ht="14.25" x14ac:dyDescent="0.25"/>
    <row r="9" spans="1:6" s="14" customFormat="1" ht="23.25" x14ac:dyDescent="0.25">
      <c r="C9" s="81" t="s">
        <v>27</v>
      </c>
      <c r="D9" s="81"/>
    </row>
    <row r="10" spans="1:6" s="14" customFormat="1" ht="14.25" x14ac:dyDescent="0.25"/>
    <row r="11" spans="1:6" s="14" customFormat="1" x14ac:dyDescent="0.25">
      <c r="A11" s="13"/>
      <c r="B11" s="27"/>
      <c r="C11" s="13"/>
      <c r="D11" s="13"/>
      <c r="E11" s="13"/>
      <c r="F11" s="13"/>
    </row>
    <row r="12" spans="1:6" s="14" customFormat="1" thickBot="1" x14ac:dyDescent="0.3">
      <c r="A12" s="12" t="s">
        <v>2</v>
      </c>
      <c r="B12" s="29" t="s">
        <v>7</v>
      </c>
      <c r="C12" s="28" t="s">
        <v>0</v>
      </c>
      <c r="D12" s="12" t="s">
        <v>8</v>
      </c>
      <c r="E12" s="12" t="s">
        <v>11</v>
      </c>
      <c r="F12" s="12"/>
    </row>
    <row r="13" spans="1:6" s="14" customFormat="1" ht="14.25" x14ac:dyDescent="0.25">
      <c r="A13" s="14">
        <v>1</v>
      </c>
      <c r="B13" s="14">
        <v>22</v>
      </c>
      <c r="C13" s="14" t="str">
        <f t="shared" ref="C13:C28" si="0">IF(ISBLANK(B13),"",VLOOKUP(B13,lp,2,FALSE))</f>
        <v>CADORET THEOTIME</v>
      </c>
      <c r="D13" s="14" t="str">
        <f t="shared" ref="D13:D28" si="1">IF(ISBLANK(B13),"",VLOOKUP(B13,lp,3,FALSE))</f>
        <v>AC Lanester</v>
      </c>
      <c r="E13" s="14">
        <v>1</v>
      </c>
      <c r="F13" s="16"/>
    </row>
    <row r="14" spans="1:6" s="14" customFormat="1" ht="14.25" x14ac:dyDescent="0.25">
      <c r="A14" s="14">
        <v>2</v>
      </c>
      <c r="B14" s="14">
        <v>64</v>
      </c>
      <c r="C14" s="14" t="str">
        <f t="shared" si="0"/>
        <v>MOISAN Killian</v>
      </c>
      <c r="D14" s="14" t="str">
        <f t="shared" si="1"/>
        <v>Locminé</v>
      </c>
      <c r="E14" s="14">
        <v>2</v>
      </c>
      <c r="F14" s="16"/>
    </row>
    <row r="15" spans="1:6" s="14" customFormat="1" ht="14.25" x14ac:dyDescent="0.25">
      <c r="A15" s="14">
        <v>3</v>
      </c>
      <c r="B15" s="14">
        <v>55</v>
      </c>
      <c r="C15" s="14" t="str">
        <f t="shared" si="0"/>
        <v>HINAULT THOMAS</v>
      </c>
      <c r="D15" s="14" t="str">
        <f t="shared" si="1"/>
        <v>UC Véloce Vannes</v>
      </c>
      <c r="E15" s="14">
        <v>3</v>
      </c>
      <c r="F15" s="16"/>
    </row>
    <row r="16" spans="1:6" s="14" customFormat="1" ht="14.25" x14ac:dyDescent="0.25">
      <c r="A16" s="14">
        <v>4</v>
      </c>
      <c r="B16" s="14">
        <v>26</v>
      </c>
      <c r="C16" s="14" t="str">
        <f t="shared" si="0"/>
        <v>GUIDEC  Raphaël</v>
      </c>
      <c r="D16" s="14" t="str">
        <f t="shared" si="1"/>
        <v>Locminé</v>
      </c>
      <c r="E16" s="14">
        <v>4</v>
      </c>
      <c r="F16" s="16"/>
    </row>
    <row r="17" spans="1:6" s="14" customFormat="1" ht="14.25" x14ac:dyDescent="0.25">
      <c r="A17" s="14">
        <v>5</v>
      </c>
      <c r="B17" s="14">
        <v>3</v>
      </c>
      <c r="C17" s="14" t="str">
        <f t="shared" si="0"/>
        <v>AUFORT ALEXIS</v>
      </c>
      <c r="D17" s="14" t="str">
        <f t="shared" si="1"/>
        <v>UC Véloce Vannes</v>
      </c>
      <c r="E17" s="14">
        <v>5</v>
      </c>
      <c r="F17" s="16"/>
    </row>
    <row r="18" spans="1:6" s="14" customFormat="1" ht="14.25" x14ac:dyDescent="0.25">
      <c r="A18" s="14">
        <v>6</v>
      </c>
      <c r="B18" s="14">
        <v>62</v>
      </c>
      <c r="C18" s="14" t="str">
        <f t="shared" si="0"/>
        <v>JOUET MERIANE (F)</v>
      </c>
      <c r="D18" s="14" t="str">
        <f t="shared" si="1"/>
        <v>UC Véloce Vannes</v>
      </c>
      <c r="E18" s="14">
        <v>6</v>
      </c>
      <c r="F18" s="16"/>
    </row>
    <row r="19" spans="1:6" s="14" customFormat="1" ht="14.25" x14ac:dyDescent="0.25">
      <c r="A19" s="14">
        <v>7</v>
      </c>
      <c r="B19" s="14">
        <v>59</v>
      </c>
      <c r="C19" s="14" t="str">
        <f t="shared" si="0"/>
        <v>HORPIN RAMPAL MAEL</v>
      </c>
      <c r="D19" s="14" t="str">
        <f t="shared" si="1"/>
        <v>UC Véloce Vannes</v>
      </c>
      <c r="E19" s="14">
        <v>7</v>
      </c>
      <c r="F19" s="16"/>
    </row>
    <row r="20" spans="1:6" s="14" customFormat="1" ht="14.25" x14ac:dyDescent="0.25">
      <c r="A20" s="14">
        <v>8</v>
      </c>
      <c r="B20" s="14">
        <v>45</v>
      </c>
      <c r="C20" s="14" t="str">
        <f t="shared" si="0"/>
        <v>CUSHWAY Maximilian</v>
      </c>
      <c r="D20" s="14" t="str">
        <f t="shared" si="1"/>
        <v>UC Véloce Vannes</v>
      </c>
      <c r="E20" s="14">
        <v>8</v>
      </c>
      <c r="F20" s="16"/>
    </row>
    <row r="21" spans="1:6" s="14" customFormat="1" ht="14.25" x14ac:dyDescent="0.25">
      <c r="A21" s="14">
        <v>9</v>
      </c>
      <c r="B21" s="14">
        <v>36</v>
      </c>
      <c r="C21" s="14" t="str">
        <f t="shared" si="0"/>
        <v>DELALANDE Basile</v>
      </c>
      <c r="D21" s="14" t="str">
        <f t="shared" si="1"/>
        <v>Locminé</v>
      </c>
      <c r="E21" s="14">
        <v>9</v>
      </c>
      <c r="F21" s="16"/>
    </row>
    <row r="22" spans="1:6" s="14" customFormat="1" ht="14.25" x14ac:dyDescent="0.25">
      <c r="A22" s="14">
        <v>10</v>
      </c>
      <c r="B22" s="14">
        <v>73</v>
      </c>
      <c r="C22" s="14" t="str">
        <f t="shared" si="0"/>
        <v>LE TUTOUR FRANCOIS</v>
      </c>
      <c r="D22" s="14" t="str">
        <f t="shared" si="1"/>
        <v>UC Véloce Vannes</v>
      </c>
      <c r="E22" s="14">
        <v>10</v>
      </c>
      <c r="F22" s="16"/>
    </row>
    <row r="23" spans="1:6" s="14" customFormat="1" ht="14.25" x14ac:dyDescent="0.25">
      <c r="A23" s="14">
        <v>11</v>
      </c>
      <c r="B23" s="14">
        <v>4</v>
      </c>
      <c r="C23" s="14" t="str">
        <f t="shared" si="0"/>
        <v>APVRILLE JULIAN</v>
      </c>
      <c r="D23" s="14" t="str">
        <f t="shared" si="1"/>
        <v>UC Alréenne</v>
      </c>
      <c r="E23" s="14">
        <v>11</v>
      </c>
      <c r="F23" s="16"/>
    </row>
    <row r="24" spans="1:6" s="14" customFormat="1" ht="14.25" x14ac:dyDescent="0.25">
      <c r="A24" s="14">
        <v>12</v>
      </c>
      <c r="B24" s="14">
        <v>31</v>
      </c>
      <c r="C24" s="14" t="str">
        <f t="shared" si="0"/>
        <v>GERMAIN KYLIAN</v>
      </c>
      <c r="D24" s="14" t="str">
        <f t="shared" si="1"/>
        <v>EC Queven</v>
      </c>
      <c r="E24" s="14">
        <v>12</v>
      </c>
      <c r="F24" s="16"/>
    </row>
    <row r="25" spans="1:6" s="14" customFormat="1" ht="14.25" x14ac:dyDescent="0.25">
      <c r="A25" s="14">
        <v>13</v>
      </c>
      <c r="B25" s="14">
        <v>14</v>
      </c>
      <c r="C25" s="14" t="str">
        <f t="shared" si="0"/>
        <v>LE PALLEC Mathis</v>
      </c>
      <c r="D25" s="14" t="str">
        <f t="shared" si="1"/>
        <v>Locminé</v>
      </c>
      <c r="E25" s="14">
        <v>13</v>
      </c>
      <c r="F25" s="16"/>
    </row>
    <row r="26" spans="1:6" s="14" customFormat="1" ht="14.25" x14ac:dyDescent="0.25">
      <c r="A26" s="14">
        <v>14</v>
      </c>
      <c r="B26" s="14">
        <v>75</v>
      </c>
      <c r="C26" s="14" t="str">
        <f t="shared" si="0"/>
        <v>TREGOUET MAURENE (F)</v>
      </c>
      <c r="D26" s="14" t="str">
        <f t="shared" si="1"/>
        <v>UC Véloce Vannes</v>
      </c>
      <c r="E26" s="14">
        <v>14</v>
      </c>
      <c r="F26" s="16"/>
    </row>
    <row r="27" spans="1:6" s="14" customFormat="1" ht="14.25" x14ac:dyDescent="0.25">
      <c r="A27" s="14">
        <v>15</v>
      </c>
      <c r="B27" s="14">
        <v>18</v>
      </c>
      <c r="C27" s="14" t="str">
        <f t="shared" si="0"/>
        <v>THIERRY Pierre</v>
      </c>
      <c r="D27" s="14" t="str">
        <f t="shared" si="1"/>
        <v>SC Malestroit</v>
      </c>
      <c r="E27" s="14">
        <v>15</v>
      </c>
      <c r="F27" s="16"/>
    </row>
    <row r="28" spans="1:6" s="14" customFormat="1" ht="14.25" x14ac:dyDescent="0.25">
      <c r="A28" s="14">
        <v>16</v>
      </c>
      <c r="B28" s="14">
        <v>38</v>
      </c>
      <c r="C28" s="14" t="str">
        <f t="shared" si="0"/>
        <v>LE TUTOUR GURVAN</v>
      </c>
      <c r="D28" s="14" t="str">
        <f t="shared" si="1"/>
        <v>UC Alréenne</v>
      </c>
      <c r="E28" s="14">
        <v>16</v>
      </c>
      <c r="F28" s="16"/>
    </row>
    <row r="29" spans="1:6" s="14" customFormat="1" ht="14.25" x14ac:dyDescent="0.25">
      <c r="A29" s="14">
        <v>17</v>
      </c>
      <c r="B29" s="14">
        <v>49</v>
      </c>
      <c r="C29" s="14" t="str">
        <f t="shared" ref="C29:C89" si="2">IF(ISBLANK(B29),"",VLOOKUP(B29,lp,2,FALSE))</f>
        <v>DREANO Victor</v>
      </c>
      <c r="D29" s="14" t="str">
        <f t="shared" ref="D29:D89" si="3">IF(ISBLANK(B29),"",VLOOKUP(B29,lp,3,FALSE))</f>
        <v>Locminé</v>
      </c>
      <c r="E29" s="14">
        <v>17</v>
      </c>
    </row>
    <row r="30" spans="1:6" s="14" customFormat="1" ht="14.25" x14ac:dyDescent="0.25">
      <c r="A30" s="14">
        <v>18</v>
      </c>
      <c r="B30" s="14">
        <v>58</v>
      </c>
      <c r="C30" s="14" t="str">
        <f t="shared" si="2"/>
        <v>LE BARS BRESSON Marius</v>
      </c>
      <c r="D30" s="14" t="str">
        <f t="shared" si="3"/>
        <v>Locminé</v>
      </c>
      <c r="E30" s="14">
        <v>18</v>
      </c>
    </row>
    <row r="31" spans="1:6" s="14" customFormat="1" ht="14.25" x14ac:dyDescent="0.25">
      <c r="A31" s="14">
        <v>19</v>
      </c>
      <c r="B31" s="14">
        <v>2</v>
      </c>
      <c r="C31" s="14" t="str">
        <f t="shared" si="2"/>
        <v>GUILLEMET Axel</v>
      </c>
      <c r="D31" s="14" t="str">
        <f t="shared" si="3"/>
        <v>Locminé</v>
      </c>
      <c r="E31" s="14">
        <v>19</v>
      </c>
      <c r="F31" s="16"/>
    </row>
    <row r="32" spans="1:6" s="14" customFormat="1" ht="14.25" x14ac:dyDescent="0.25">
      <c r="A32" s="14">
        <v>20</v>
      </c>
      <c r="B32" s="14">
        <v>15</v>
      </c>
      <c r="C32" s="14" t="str">
        <f t="shared" si="2"/>
        <v>BOUR BAPTISTE</v>
      </c>
      <c r="D32" s="14" t="str">
        <f t="shared" si="3"/>
        <v>UC Véloce Vannes</v>
      </c>
      <c r="E32" s="14">
        <v>20</v>
      </c>
      <c r="F32" s="16"/>
    </row>
    <row r="33" spans="1:6" s="14" customFormat="1" ht="14.25" x14ac:dyDescent="0.25">
      <c r="A33" s="14">
        <v>21</v>
      </c>
      <c r="B33" s="14">
        <v>5</v>
      </c>
      <c r="C33" s="14" t="str">
        <f t="shared" si="2"/>
        <v>CONANEC Martin</v>
      </c>
      <c r="D33" s="14" t="str">
        <f t="shared" si="3"/>
        <v>ACP Baud</v>
      </c>
      <c r="E33" s="14">
        <v>21</v>
      </c>
      <c r="F33" s="16"/>
    </row>
    <row r="34" spans="1:6" s="14" customFormat="1" ht="14.25" x14ac:dyDescent="0.25">
      <c r="A34" s="14">
        <v>22</v>
      </c>
      <c r="B34" s="14">
        <v>6</v>
      </c>
      <c r="C34" s="14" t="str">
        <f t="shared" si="2"/>
        <v>QUELARD Antonin</v>
      </c>
      <c r="D34" s="14" t="str">
        <f t="shared" si="3"/>
        <v>SC Malestroit</v>
      </c>
      <c r="E34" s="14">
        <v>22</v>
      </c>
      <c r="F34" s="16"/>
    </row>
    <row r="35" spans="1:6" s="14" customFormat="1" ht="14.25" x14ac:dyDescent="0.25">
      <c r="A35" s="14">
        <v>23</v>
      </c>
      <c r="B35" s="14">
        <v>71</v>
      </c>
      <c r="C35" s="14" t="str">
        <f t="shared" si="2"/>
        <v>LE ROMANCER ANTOINE</v>
      </c>
      <c r="D35" s="14" t="str">
        <f t="shared" si="3"/>
        <v>UC Véloce Vannes</v>
      </c>
      <c r="E35" s="14">
        <v>23</v>
      </c>
      <c r="F35" s="16"/>
    </row>
    <row r="36" spans="1:6" s="14" customFormat="1" ht="14.25" x14ac:dyDescent="0.25">
      <c r="A36" s="14">
        <v>24</v>
      </c>
      <c r="B36" s="14">
        <v>50</v>
      </c>
      <c r="C36" s="14" t="str">
        <f t="shared" si="2"/>
        <v>DE GRAEVE KILIAN</v>
      </c>
      <c r="D36" s="14" t="str">
        <f t="shared" si="3"/>
        <v>UC Véloce Vannes</v>
      </c>
      <c r="E36" s="14">
        <v>24</v>
      </c>
      <c r="F36" s="16"/>
    </row>
    <row r="37" spans="1:6" s="14" customFormat="1" ht="14.25" x14ac:dyDescent="0.25">
      <c r="A37" s="14">
        <v>25</v>
      </c>
      <c r="B37" s="14">
        <v>68</v>
      </c>
      <c r="C37" s="14" t="str">
        <f t="shared" si="2"/>
        <v>LE PORH ROMAIN</v>
      </c>
      <c r="D37" s="14" t="str">
        <f t="shared" si="3"/>
        <v>UC Véloce Vannes</v>
      </c>
      <c r="E37" s="14">
        <v>25</v>
      </c>
      <c r="F37" s="16"/>
    </row>
    <row r="38" spans="1:6" s="14" customFormat="1" ht="14.25" x14ac:dyDescent="0.25">
      <c r="A38" s="14">
        <v>26</v>
      </c>
      <c r="B38" s="14">
        <v>67</v>
      </c>
      <c r="C38" s="14" t="str">
        <f t="shared" si="2"/>
        <v>GARAUD Estéban</v>
      </c>
      <c r="D38" s="14" t="str">
        <f t="shared" si="3"/>
        <v>Locminé</v>
      </c>
      <c r="E38" s="14">
        <v>26</v>
      </c>
      <c r="F38" s="16"/>
    </row>
    <row r="39" spans="1:6" s="14" customFormat="1" ht="14.25" x14ac:dyDescent="0.25">
      <c r="A39" s="14">
        <v>27</v>
      </c>
      <c r="B39" s="14">
        <v>46</v>
      </c>
      <c r="C39" s="14" t="str">
        <f t="shared" si="2"/>
        <v>ORJEBIN José Luis</v>
      </c>
      <c r="D39" s="14" t="str">
        <f t="shared" si="3"/>
        <v>UC Alréenne</v>
      </c>
      <c r="E39" s="14">
        <v>27</v>
      </c>
      <c r="F39" s="16"/>
    </row>
    <row r="40" spans="1:6" s="14" customFormat="1" ht="14.25" x14ac:dyDescent="0.25">
      <c r="A40" s="14">
        <v>28</v>
      </c>
      <c r="B40" s="14">
        <v>17</v>
      </c>
      <c r="C40" s="14" t="str">
        <f t="shared" si="2"/>
        <v>MOUELLIC Justin</v>
      </c>
      <c r="D40" s="14" t="str">
        <f t="shared" si="3"/>
        <v>ACP Baud</v>
      </c>
      <c r="E40" s="14">
        <v>28</v>
      </c>
      <c r="F40" s="16"/>
    </row>
    <row r="41" spans="1:6" s="14" customFormat="1" ht="14.25" x14ac:dyDescent="0.25">
      <c r="A41" s="14">
        <v>29</v>
      </c>
      <c r="B41" s="14">
        <v>42</v>
      </c>
      <c r="C41" s="14" t="str">
        <f t="shared" si="2"/>
        <v>PELIZZARI Antoine</v>
      </c>
      <c r="D41" s="14" t="str">
        <f t="shared" si="3"/>
        <v>VC Languidic</v>
      </c>
      <c r="E41" s="14">
        <v>29</v>
      </c>
      <c r="F41" s="16"/>
    </row>
    <row r="42" spans="1:6" s="14" customFormat="1" ht="14.25" x14ac:dyDescent="0.25">
      <c r="A42" s="14">
        <v>30</v>
      </c>
      <c r="B42" s="14">
        <v>72</v>
      </c>
      <c r="C42" s="14" t="str">
        <f t="shared" si="2"/>
        <v>MARTIN Nathan</v>
      </c>
      <c r="D42" s="14" t="str">
        <f t="shared" si="3"/>
        <v>Locminé</v>
      </c>
      <c r="E42" s="14">
        <v>30</v>
      </c>
      <c r="F42" s="16"/>
    </row>
    <row r="43" spans="1:6" s="14" customFormat="1" ht="14.25" x14ac:dyDescent="0.25">
      <c r="A43" s="14">
        <v>31</v>
      </c>
      <c r="B43" s="14">
        <v>54</v>
      </c>
      <c r="C43" s="14" t="str">
        <f t="shared" si="2"/>
        <v>DUVAL Romain</v>
      </c>
      <c r="D43" s="14" t="str">
        <f t="shared" si="3"/>
        <v>Locminé</v>
      </c>
      <c r="E43" s="14">
        <v>31</v>
      </c>
      <c r="F43" s="16"/>
    </row>
    <row r="44" spans="1:6" s="14" customFormat="1" ht="14.25" x14ac:dyDescent="0.25">
      <c r="A44" s="14">
        <v>32</v>
      </c>
      <c r="B44" s="14">
        <v>51</v>
      </c>
      <c r="C44" s="14" t="str">
        <f t="shared" si="2"/>
        <v>RUELLO ANTOINE</v>
      </c>
      <c r="D44" s="14" t="str">
        <f t="shared" si="3"/>
        <v>UC Alréenne</v>
      </c>
      <c r="E44" s="14">
        <v>32</v>
      </c>
      <c r="F44" s="16"/>
    </row>
    <row r="45" spans="1:6" s="14" customFormat="1" ht="14.25" x14ac:dyDescent="0.25">
      <c r="A45" s="14">
        <v>33</v>
      </c>
      <c r="B45" s="14">
        <v>61</v>
      </c>
      <c r="C45" s="14" t="str">
        <f t="shared" si="2"/>
        <v>GAUDIN Raphaël</v>
      </c>
      <c r="D45" s="14" t="str">
        <f t="shared" si="3"/>
        <v>Locminé</v>
      </c>
      <c r="E45" s="14">
        <v>33</v>
      </c>
      <c r="F45" s="16"/>
    </row>
    <row r="46" spans="1:6" s="14" customFormat="1" ht="14.25" x14ac:dyDescent="0.25">
      <c r="A46" s="14">
        <v>34</v>
      </c>
      <c r="B46" s="14">
        <v>24</v>
      </c>
      <c r="C46" s="14" t="str">
        <f t="shared" si="2"/>
        <v xml:space="preserve">LEBADEZET LILIAN </v>
      </c>
      <c r="D46" s="14" t="str">
        <f t="shared" si="3"/>
        <v>UCP Josselin</v>
      </c>
      <c r="E46" s="14">
        <v>34</v>
      </c>
      <c r="F46" s="16"/>
    </row>
    <row r="47" spans="1:6" s="14" customFormat="1" ht="14.25" x14ac:dyDescent="0.25">
      <c r="A47" s="14">
        <v>35</v>
      </c>
      <c r="B47" s="14">
        <v>74</v>
      </c>
      <c r="C47" s="14" t="str">
        <f t="shared" si="2"/>
        <v>MOREL MANON (F)</v>
      </c>
      <c r="D47" s="14" t="str">
        <f t="shared" si="3"/>
        <v>UC Véloce Vannes</v>
      </c>
      <c r="E47" s="14">
        <v>35</v>
      </c>
      <c r="F47" s="16"/>
    </row>
    <row r="48" spans="1:6" s="14" customFormat="1" ht="14.25" x14ac:dyDescent="0.25">
      <c r="A48" s="14">
        <v>36</v>
      </c>
      <c r="B48" s="14">
        <v>40</v>
      </c>
      <c r="C48" s="14" t="str">
        <f t="shared" si="2"/>
        <v>LECLERCQ MELANIE (F)</v>
      </c>
      <c r="D48" s="14" t="str">
        <f t="shared" si="3"/>
        <v>EC Queven</v>
      </c>
      <c r="E48" s="14">
        <v>36</v>
      </c>
      <c r="F48" s="16"/>
    </row>
    <row r="49" spans="1:6" s="14" customFormat="1" ht="14.25" x14ac:dyDescent="0.25">
      <c r="A49" s="14">
        <v>37</v>
      </c>
      <c r="B49" s="14">
        <v>39</v>
      </c>
      <c r="C49" s="14" t="str">
        <f t="shared" si="2"/>
        <v>RICHARD Clément</v>
      </c>
      <c r="D49" s="14" t="str">
        <f t="shared" si="3"/>
        <v>ACP Baud</v>
      </c>
      <c r="E49" s="14">
        <v>37</v>
      </c>
      <c r="F49" s="16"/>
    </row>
    <row r="50" spans="1:6" s="14" customFormat="1" ht="14.25" x14ac:dyDescent="0.25">
      <c r="A50" s="14">
        <v>38</v>
      </c>
      <c r="B50" s="14">
        <v>11</v>
      </c>
      <c r="C50" s="14" t="str">
        <f t="shared" si="2"/>
        <v>LE COSSEC Raphaêl</v>
      </c>
      <c r="D50" s="14" t="str">
        <f t="shared" si="3"/>
        <v>VC Languidic</v>
      </c>
      <c r="E50" s="14">
        <v>38</v>
      </c>
      <c r="F50" s="16"/>
    </row>
    <row r="51" spans="1:6" s="14" customFormat="1" ht="14.25" x14ac:dyDescent="0.25">
      <c r="A51" s="14">
        <v>39</v>
      </c>
      <c r="B51" s="14">
        <v>28</v>
      </c>
      <c r="C51" s="14" t="str">
        <f t="shared" si="2"/>
        <v>JEFFRAY ELEN (F)</v>
      </c>
      <c r="D51" s="14" t="str">
        <f t="shared" si="3"/>
        <v>UC Alréenne</v>
      </c>
      <c r="E51" s="14">
        <v>39</v>
      </c>
      <c r="F51" s="16"/>
    </row>
    <row r="52" spans="1:6" s="14" customFormat="1" ht="14.25" x14ac:dyDescent="0.25">
      <c r="A52" s="14">
        <v>40</v>
      </c>
      <c r="B52" s="14">
        <v>65</v>
      </c>
      <c r="C52" s="14" t="str">
        <f t="shared" si="2"/>
        <v>LE NOUVEL  MALO</v>
      </c>
      <c r="D52" s="14" t="str">
        <f t="shared" si="3"/>
        <v>UC Véloce Vannes</v>
      </c>
      <c r="E52" s="14">
        <v>40</v>
      </c>
      <c r="F52" s="16"/>
    </row>
    <row r="53" spans="1:6" s="14" customFormat="1" ht="14.25" x14ac:dyDescent="0.25">
      <c r="A53" s="14">
        <v>41</v>
      </c>
      <c r="B53" s="14">
        <v>44</v>
      </c>
      <c r="C53" s="14" t="str">
        <f t="shared" ref="C53" si="4">IF(ISBLANK(B53),"",VLOOKUP(B53,lp,2,FALSE))</f>
        <v>ROHEL Yanis</v>
      </c>
      <c r="D53" s="14" t="str">
        <f t="shared" ref="D53" si="5">IF(ISBLANK(B53),"",VLOOKUP(B53,lp,3,FALSE))</f>
        <v>Locminé</v>
      </c>
      <c r="E53" s="14">
        <v>41</v>
      </c>
      <c r="F53" s="16"/>
    </row>
    <row r="54" spans="1:6" s="14" customFormat="1" ht="14.25" x14ac:dyDescent="0.25">
      <c r="A54" s="14">
        <v>42</v>
      </c>
      <c r="B54" s="14">
        <v>56</v>
      </c>
      <c r="C54" s="14" t="str">
        <f t="shared" ref="C54" si="6">IF(ISBLANK(B54),"",VLOOKUP(B54,lp,2,FALSE))</f>
        <v>LUCAS Théophile</v>
      </c>
      <c r="D54" s="14" t="str">
        <f t="shared" ref="D54" si="7">IF(ISBLANK(B54),"",VLOOKUP(B54,lp,3,FALSE))</f>
        <v>ACP Baud</v>
      </c>
      <c r="E54" s="14">
        <v>42</v>
      </c>
      <c r="F54" s="16"/>
    </row>
    <row r="55" spans="1:6" s="14" customFormat="1" ht="14.25" x14ac:dyDescent="0.25">
      <c r="A55" s="14">
        <v>43</v>
      </c>
      <c r="B55" s="14">
        <v>19</v>
      </c>
      <c r="C55" s="14" t="str">
        <f t="shared" si="2"/>
        <v>MARTIN ELOUANN</v>
      </c>
      <c r="D55" s="14" t="str">
        <f t="shared" si="3"/>
        <v>Hennebont Cyclisme</v>
      </c>
      <c r="E55" s="14">
        <v>43</v>
      </c>
      <c r="F55" s="16"/>
    </row>
    <row r="56" spans="1:6" s="14" customFormat="1" ht="14.25" x14ac:dyDescent="0.25">
      <c r="A56" s="14">
        <v>44</v>
      </c>
      <c r="B56" s="14">
        <v>52</v>
      </c>
      <c r="C56" s="14" t="str">
        <f t="shared" si="2"/>
        <v>GEGOUREL Elise (F)</v>
      </c>
      <c r="D56" s="14" t="str">
        <f t="shared" si="3"/>
        <v>ACP Baud</v>
      </c>
      <c r="E56" s="14">
        <v>44</v>
      </c>
      <c r="F56" s="16"/>
    </row>
    <row r="57" spans="1:6" s="14" customFormat="1" ht="14.25" x14ac:dyDescent="0.25">
      <c r="A57" s="14">
        <v>45</v>
      </c>
      <c r="B57" s="14">
        <v>27</v>
      </c>
      <c r="C57" s="14" t="str">
        <f t="shared" si="2"/>
        <v>CHANSON ENZO</v>
      </c>
      <c r="D57" s="14" t="str">
        <f t="shared" si="3"/>
        <v>UC Véloce Vannes</v>
      </c>
      <c r="E57" s="14">
        <v>45</v>
      </c>
      <c r="F57" s="16"/>
    </row>
    <row r="58" spans="1:6" s="14" customFormat="1" ht="14.25" x14ac:dyDescent="0.25">
      <c r="A58" s="14">
        <v>46</v>
      </c>
      <c r="B58" s="14">
        <v>33</v>
      </c>
      <c r="C58" s="14" t="str">
        <f t="shared" si="2"/>
        <v>HUFFENUS Paul</v>
      </c>
      <c r="D58" s="14" t="str">
        <f t="shared" si="3"/>
        <v>AC Lanester</v>
      </c>
      <c r="E58" s="14">
        <v>46</v>
      </c>
      <c r="F58" s="16"/>
    </row>
    <row r="59" spans="1:6" s="14" customFormat="1" ht="14.25" x14ac:dyDescent="0.25">
      <c r="A59" s="14">
        <v>47</v>
      </c>
      <c r="B59" s="14">
        <v>21</v>
      </c>
      <c r="C59" s="14" t="str">
        <f t="shared" si="2"/>
        <v>JEFFREDO LUCAZ</v>
      </c>
      <c r="D59" s="14" t="str">
        <f t="shared" si="3"/>
        <v>EC Pluvignoise</v>
      </c>
      <c r="E59" s="14">
        <v>47</v>
      </c>
      <c r="F59" s="16"/>
    </row>
    <row r="60" spans="1:6" s="14" customFormat="1" ht="14.25" x14ac:dyDescent="0.25">
      <c r="A60" s="14">
        <v>48</v>
      </c>
      <c r="B60" s="14">
        <v>20</v>
      </c>
      <c r="C60" s="14" t="str">
        <f t="shared" si="2"/>
        <v>DE GUERDAVID FRANCK</v>
      </c>
      <c r="D60" s="14" t="str">
        <f t="shared" si="3"/>
        <v>EC Queven</v>
      </c>
      <c r="E60" s="14">
        <v>48</v>
      </c>
      <c r="F60" s="16"/>
    </row>
    <row r="61" spans="1:6" s="14" customFormat="1" ht="14.25" x14ac:dyDescent="0.25">
      <c r="A61" s="14">
        <v>49</v>
      </c>
      <c r="B61" s="14">
        <v>7</v>
      </c>
      <c r="C61" s="14" t="str">
        <f t="shared" si="2"/>
        <v>ETESSE FRANCOIS</v>
      </c>
      <c r="D61" s="14" t="str">
        <f t="shared" si="3"/>
        <v>Hennebont Cyclisme</v>
      </c>
      <c r="E61" s="14">
        <v>49</v>
      </c>
      <c r="F61" s="16"/>
    </row>
    <row r="62" spans="1:6" s="14" customFormat="1" ht="14.25" x14ac:dyDescent="0.25">
      <c r="A62" s="14">
        <v>50</v>
      </c>
      <c r="B62" s="14">
        <v>48</v>
      </c>
      <c r="C62" s="14" t="str">
        <f t="shared" si="2"/>
        <v>JOUBREL Cyriac</v>
      </c>
      <c r="D62" s="14" t="str">
        <f t="shared" si="3"/>
        <v>AC Lanester</v>
      </c>
      <c r="E62" s="14">
        <v>50</v>
      </c>
      <c r="F62" s="16"/>
    </row>
    <row r="63" spans="1:6" s="14" customFormat="1" ht="14.25" x14ac:dyDescent="0.25">
      <c r="A63" s="14">
        <v>51</v>
      </c>
      <c r="B63" s="14">
        <v>13</v>
      </c>
      <c r="C63" s="14" t="str">
        <f t="shared" si="2"/>
        <v>LANGLO Corentin</v>
      </c>
      <c r="D63" s="14" t="str">
        <f t="shared" si="3"/>
        <v>UC Inguiniel</v>
      </c>
      <c r="E63" s="14">
        <v>51</v>
      </c>
      <c r="F63" s="16"/>
    </row>
    <row r="64" spans="1:6" s="14" customFormat="1" ht="14.25" x14ac:dyDescent="0.25">
      <c r="A64" s="14">
        <v>52</v>
      </c>
      <c r="B64" s="14">
        <v>16</v>
      </c>
      <c r="C64" s="14" t="str">
        <f t="shared" si="2"/>
        <v>JAFFRE CELIA (F)</v>
      </c>
      <c r="D64" s="14" t="str">
        <f t="shared" si="3"/>
        <v>UC Alréenne</v>
      </c>
      <c r="E64" s="14">
        <v>52</v>
      </c>
      <c r="F64" s="16"/>
    </row>
    <row r="65" spans="1:6" s="14" customFormat="1" ht="14.25" x14ac:dyDescent="0.25">
      <c r="A65" s="14">
        <v>53</v>
      </c>
      <c r="B65" s="14">
        <v>9</v>
      </c>
      <c r="C65" s="14" t="str">
        <f t="shared" si="2"/>
        <v>BRIENT VINCENT</v>
      </c>
      <c r="D65" s="14" t="str">
        <f t="shared" si="3"/>
        <v>EC Pluvignoise</v>
      </c>
      <c r="E65" s="14">
        <v>53</v>
      </c>
      <c r="F65" s="16"/>
    </row>
    <row r="66" spans="1:6" s="14" customFormat="1" ht="14.25" x14ac:dyDescent="0.25">
      <c r="A66" s="14">
        <v>52</v>
      </c>
      <c r="C66" s="14" t="str">
        <f t="shared" si="2"/>
        <v/>
      </c>
      <c r="D66" s="14" t="str">
        <f t="shared" si="3"/>
        <v/>
      </c>
      <c r="E66" s="14">
        <v>52</v>
      </c>
      <c r="F66" s="16"/>
    </row>
    <row r="67" spans="1:6" s="14" customFormat="1" ht="14.25" x14ac:dyDescent="0.25">
      <c r="A67" s="14">
        <v>53</v>
      </c>
      <c r="C67" s="14" t="str">
        <f t="shared" si="2"/>
        <v/>
      </c>
      <c r="D67" s="14" t="str">
        <f t="shared" si="3"/>
        <v/>
      </c>
      <c r="E67" s="14">
        <v>53</v>
      </c>
      <c r="F67" s="16"/>
    </row>
    <row r="68" spans="1:6" s="14" customFormat="1" ht="14.25" x14ac:dyDescent="0.25">
      <c r="A68" s="14">
        <v>54</v>
      </c>
      <c r="C68" s="14" t="str">
        <f t="shared" si="2"/>
        <v/>
      </c>
      <c r="D68" s="14" t="str">
        <f t="shared" si="3"/>
        <v/>
      </c>
      <c r="E68" s="14">
        <v>54</v>
      </c>
      <c r="F68" s="16"/>
    </row>
    <row r="69" spans="1:6" s="14" customFormat="1" ht="14.25" x14ac:dyDescent="0.25">
      <c r="A69" s="14">
        <v>55</v>
      </c>
      <c r="C69" s="14" t="str">
        <f t="shared" si="2"/>
        <v/>
      </c>
      <c r="D69" s="14" t="str">
        <f t="shared" si="3"/>
        <v/>
      </c>
      <c r="E69" s="14">
        <v>55</v>
      </c>
      <c r="F69" s="16"/>
    </row>
    <row r="70" spans="1:6" s="14" customFormat="1" ht="14.25" x14ac:dyDescent="0.25">
      <c r="A70" s="14">
        <v>56</v>
      </c>
      <c r="C70" s="14" t="str">
        <f t="shared" si="2"/>
        <v/>
      </c>
      <c r="D70" s="14" t="str">
        <f t="shared" si="3"/>
        <v/>
      </c>
      <c r="E70" s="14">
        <v>56</v>
      </c>
      <c r="F70" s="16"/>
    </row>
    <row r="71" spans="1:6" s="14" customFormat="1" ht="14.25" x14ac:dyDescent="0.25">
      <c r="A71" s="14">
        <v>57</v>
      </c>
      <c r="C71" s="14" t="str">
        <f t="shared" si="2"/>
        <v/>
      </c>
      <c r="D71" s="14" t="str">
        <f t="shared" si="3"/>
        <v/>
      </c>
      <c r="E71" s="14">
        <v>57</v>
      </c>
      <c r="F71" s="16"/>
    </row>
    <row r="72" spans="1:6" s="14" customFormat="1" ht="14.25" x14ac:dyDescent="0.25">
      <c r="A72" s="14">
        <v>58</v>
      </c>
      <c r="C72" s="14" t="str">
        <f t="shared" si="2"/>
        <v/>
      </c>
      <c r="D72" s="14" t="str">
        <f t="shared" si="3"/>
        <v/>
      </c>
      <c r="E72" s="14">
        <v>58</v>
      </c>
      <c r="F72" s="16"/>
    </row>
    <row r="73" spans="1:6" s="14" customFormat="1" ht="14.25" x14ac:dyDescent="0.25">
      <c r="A73" s="14">
        <v>59</v>
      </c>
      <c r="C73" s="14" t="str">
        <f t="shared" si="2"/>
        <v/>
      </c>
      <c r="D73" s="14" t="str">
        <f t="shared" si="3"/>
        <v/>
      </c>
      <c r="E73" s="14">
        <v>59</v>
      </c>
      <c r="F73" s="16"/>
    </row>
    <row r="74" spans="1:6" s="14" customFormat="1" ht="14.25" x14ac:dyDescent="0.25">
      <c r="A74" s="14">
        <v>60</v>
      </c>
      <c r="C74" s="14" t="str">
        <f t="shared" si="2"/>
        <v/>
      </c>
      <c r="D74" s="14" t="str">
        <f t="shared" si="3"/>
        <v/>
      </c>
      <c r="E74" s="14">
        <v>60</v>
      </c>
      <c r="F74" s="16"/>
    </row>
    <row r="75" spans="1:6" s="14" customFormat="1" ht="14.25" x14ac:dyDescent="0.25">
      <c r="A75" s="14">
        <v>61</v>
      </c>
      <c r="C75" s="14" t="str">
        <f t="shared" si="2"/>
        <v/>
      </c>
      <c r="D75" s="14" t="str">
        <f t="shared" si="3"/>
        <v/>
      </c>
      <c r="E75" s="14">
        <v>61</v>
      </c>
      <c r="F75" s="16"/>
    </row>
    <row r="76" spans="1:6" s="14" customFormat="1" ht="14.25" x14ac:dyDescent="0.25">
      <c r="A76" s="14">
        <v>62</v>
      </c>
      <c r="C76" s="14" t="str">
        <f t="shared" si="2"/>
        <v/>
      </c>
      <c r="D76" s="14" t="str">
        <f t="shared" si="3"/>
        <v/>
      </c>
      <c r="E76" s="14">
        <v>62</v>
      </c>
      <c r="F76" s="16"/>
    </row>
    <row r="77" spans="1:6" s="14" customFormat="1" ht="14.25" x14ac:dyDescent="0.25">
      <c r="A77" s="14">
        <v>63</v>
      </c>
      <c r="C77" s="14" t="str">
        <f t="shared" si="2"/>
        <v/>
      </c>
      <c r="D77" s="14" t="str">
        <f t="shared" si="3"/>
        <v/>
      </c>
      <c r="E77" s="14">
        <v>63</v>
      </c>
      <c r="F77" s="16"/>
    </row>
    <row r="78" spans="1:6" s="14" customFormat="1" ht="14.25" x14ac:dyDescent="0.25">
      <c r="A78" s="14">
        <v>64</v>
      </c>
      <c r="C78" s="14" t="str">
        <f t="shared" si="2"/>
        <v/>
      </c>
      <c r="D78" s="14" t="str">
        <f t="shared" si="3"/>
        <v/>
      </c>
      <c r="E78" s="14">
        <v>64</v>
      </c>
      <c r="F78" s="16"/>
    </row>
    <row r="79" spans="1:6" s="14" customFormat="1" ht="14.25" x14ac:dyDescent="0.25">
      <c r="A79" s="14">
        <v>65</v>
      </c>
      <c r="C79" s="14" t="str">
        <f t="shared" si="2"/>
        <v/>
      </c>
      <c r="D79" s="14" t="str">
        <f t="shared" si="3"/>
        <v/>
      </c>
      <c r="E79" s="14">
        <v>65</v>
      </c>
      <c r="F79" s="16"/>
    </row>
    <row r="80" spans="1:6" s="14" customFormat="1" ht="14.25" x14ac:dyDescent="0.25">
      <c r="A80" s="14">
        <v>66</v>
      </c>
      <c r="C80" s="14" t="str">
        <f t="shared" si="2"/>
        <v/>
      </c>
      <c r="D80" s="14" t="str">
        <f t="shared" si="3"/>
        <v/>
      </c>
      <c r="E80" s="14">
        <v>66</v>
      </c>
      <c r="F80" s="16"/>
    </row>
    <row r="81" spans="1:6" s="14" customFormat="1" ht="14.25" x14ac:dyDescent="0.25">
      <c r="A81" s="14">
        <v>67</v>
      </c>
      <c r="C81" s="14" t="str">
        <f t="shared" si="2"/>
        <v/>
      </c>
      <c r="D81" s="14" t="str">
        <f t="shared" si="3"/>
        <v/>
      </c>
      <c r="E81" s="14">
        <v>67</v>
      </c>
      <c r="F81" s="16"/>
    </row>
    <row r="82" spans="1:6" s="14" customFormat="1" ht="14.25" x14ac:dyDescent="0.25">
      <c r="A82" s="14">
        <v>68</v>
      </c>
      <c r="C82" s="14" t="str">
        <f t="shared" si="2"/>
        <v/>
      </c>
      <c r="D82" s="14" t="str">
        <f t="shared" si="3"/>
        <v/>
      </c>
      <c r="E82" s="14">
        <v>68</v>
      </c>
      <c r="F82" s="16"/>
    </row>
    <row r="83" spans="1:6" s="14" customFormat="1" ht="14.25" x14ac:dyDescent="0.25">
      <c r="A83" s="14">
        <v>69</v>
      </c>
      <c r="C83" s="14" t="str">
        <f t="shared" si="2"/>
        <v/>
      </c>
      <c r="D83" s="14" t="str">
        <f t="shared" si="3"/>
        <v/>
      </c>
      <c r="E83" s="14">
        <v>69</v>
      </c>
      <c r="F83" s="16"/>
    </row>
    <row r="84" spans="1:6" s="14" customFormat="1" ht="14.25" x14ac:dyDescent="0.25">
      <c r="A84" s="14">
        <v>70</v>
      </c>
      <c r="C84" s="14" t="str">
        <f t="shared" si="2"/>
        <v/>
      </c>
      <c r="D84" s="14" t="str">
        <f t="shared" si="3"/>
        <v/>
      </c>
      <c r="E84" s="14">
        <v>70</v>
      </c>
      <c r="F84" s="16"/>
    </row>
    <row r="85" spans="1:6" s="14" customFormat="1" ht="14.25" x14ac:dyDescent="0.25">
      <c r="A85" s="14">
        <v>71</v>
      </c>
      <c r="C85" s="14" t="str">
        <f t="shared" si="2"/>
        <v/>
      </c>
      <c r="D85" s="14" t="str">
        <f t="shared" si="3"/>
        <v/>
      </c>
      <c r="E85" s="14">
        <v>71</v>
      </c>
      <c r="F85" s="16"/>
    </row>
    <row r="86" spans="1:6" s="14" customFormat="1" ht="14.25" x14ac:dyDescent="0.25">
      <c r="A86" s="14">
        <v>72</v>
      </c>
      <c r="C86" s="14" t="str">
        <f t="shared" si="2"/>
        <v/>
      </c>
      <c r="D86" s="14" t="str">
        <f t="shared" si="3"/>
        <v/>
      </c>
      <c r="E86" s="14">
        <v>72</v>
      </c>
      <c r="F86" s="16"/>
    </row>
    <row r="87" spans="1:6" s="14" customFormat="1" ht="14.25" x14ac:dyDescent="0.25">
      <c r="A87" s="14">
        <v>73</v>
      </c>
      <c r="C87" s="14" t="str">
        <f t="shared" si="2"/>
        <v/>
      </c>
      <c r="D87" s="14" t="str">
        <f t="shared" si="3"/>
        <v/>
      </c>
      <c r="E87" s="14">
        <v>73</v>
      </c>
      <c r="F87" s="16"/>
    </row>
    <row r="88" spans="1:6" s="14" customFormat="1" ht="14.25" x14ac:dyDescent="0.25">
      <c r="A88" s="14">
        <v>74</v>
      </c>
      <c r="C88" s="14" t="str">
        <f t="shared" si="2"/>
        <v/>
      </c>
      <c r="D88" s="14" t="str">
        <f t="shared" si="3"/>
        <v/>
      </c>
      <c r="E88" s="14">
        <v>74</v>
      </c>
      <c r="F88" s="16"/>
    </row>
    <row r="89" spans="1:6" s="14" customFormat="1" ht="14.25" x14ac:dyDescent="0.25">
      <c r="A89" s="14">
        <v>75</v>
      </c>
      <c r="C89" s="14" t="str">
        <f t="shared" si="2"/>
        <v/>
      </c>
      <c r="D89" s="14" t="str">
        <f t="shared" si="3"/>
        <v/>
      </c>
      <c r="E89" s="14">
        <v>75</v>
      </c>
      <c r="F89" s="16"/>
    </row>
    <row r="90" spans="1:6" s="14" customFormat="1" ht="14.25" x14ac:dyDescent="0.25">
      <c r="F90" s="16"/>
    </row>
    <row r="91" spans="1:6" s="14" customFormat="1" ht="14.25" x14ac:dyDescent="0.25">
      <c r="F91" s="16"/>
    </row>
    <row r="92" spans="1:6" s="14" customFormat="1" ht="14.25" x14ac:dyDescent="0.25">
      <c r="F92" s="16"/>
    </row>
    <row r="93" spans="1:6" s="14" customFormat="1" ht="14.25" x14ac:dyDescent="0.25">
      <c r="F93" s="16"/>
    </row>
    <row r="94" spans="1:6" s="14" customFormat="1" ht="14.25" x14ac:dyDescent="0.25">
      <c r="F94" s="16"/>
    </row>
    <row r="95" spans="1:6" s="14" customFormat="1" ht="14.25" x14ac:dyDescent="0.25">
      <c r="F95" s="16"/>
    </row>
    <row r="96" spans="1:6" s="14" customFormat="1" ht="14.25" x14ac:dyDescent="0.25">
      <c r="F96" s="16"/>
    </row>
    <row r="97" spans="6:6" s="14" customFormat="1" ht="14.25" x14ac:dyDescent="0.25">
      <c r="F97" s="16"/>
    </row>
    <row r="98" spans="6:6" s="14" customFormat="1" ht="14.25" x14ac:dyDescent="0.25">
      <c r="F98" s="16"/>
    </row>
    <row r="99" spans="6:6" s="14" customFormat="1" ht="14.25" x14ac:dyDescent="0.25">
      <c r="F99" s="16"/>
    </row>
    <row r="100" spans="6:6" s="14" customFormat="1" ht="14.25" x14ac:dyDescent="0.25">
      <c r="F100" s="16"/>
    </row>
    <row r="101" spans="6:6" s="14" customFormat="1" ht="14.25" x14ac:dyDescent="0.25">
      <c r="F101" s="16"/>
    </row>
    <row r="102" spans="6:6" s="14" customFormat="1" ht="14.25" x14ac:dyDescent="0.25">
      <c r="F102" s="16"/>
    </row>
    <row r="103" spans="6:6" s="14" customFormat="1" ht="14.25" x14ac:dyDescent="0.25">
      <c r="F103" s="16"/>
    </row>
    <row r="104" spans="6:6" s="14" customFormat="1" ht="14.25" x14ac:dyDescent="0.25">
      <c r="F104" s="16"/>
    </row>
    <row r="105" spans="6:6" s="14" customFormat="1" ht="14.25" x14ac:dyDescent="0.25">
      <c r="F105" s="16"/>
    </row>
    <row r="106" spans="6:6" s="14" customFormat="1" ht="14.25" x14ac:dyDescent="0.25">
      <c r="F106" s="16"/>
    </row>
    <row r="107" spans="6:6" s="14" customFormat="1" ht="14.25" x14ac:dyDescent="0.25">
      <c r="F107" s="16"/>
    </row>
    <row r="108" spans="6:6" s="14" customFormat="1" ht="14.25" x14ac:dyDescent="0.25">
      <c r="F108" s="16"/>
    </row>
    <row r="109" spans="6:6" s="14" customFormat="1" ht="14.25" x14ac:dyDescent="0.25">
      <c r="F109" s="16"/>
    </row>
    <row r="110" spans="6:6" s="14" customFormat="1" ht="14.25" x14ac:dyDescent="0.25">
      <c r="F110" s="16"/>
    </row>
    <row r="111" spans="6:6" s="14" customFormat="1" ht="14.25" x14ac:dyDescent="0.25">
      <c r="F111" s="16"/>
    </row>
    <row r="112" spans="6:6" s="14" customFormat="1" ht="14.25" x14ac:dyDescent="0.25">
      <c r="F112" s="16"/>
    </row>
    <row r="113" spans="6:6" s="14" customFormat="1" ht="14.25" x14ac:dyDescent="0.25">
      <c r="F113" s="16"/>
    </row>
    <row r="114" spans="6:6" s="14" customFormat="1" ht="14.25" x14ac:dyDescent="0.25">
      <c r="F114" s="16"/>
    </row>
    <row r="115" spans="6:6" s="14" customFormat="1" ht="14.25" x14ac:dyDescent="0.25">
      <c r="F115" s="16"/>
    </row>
    <row r="116" spans="6:6" s="14" customFormat="1" ht="14.25" x14ac:dyDescent="0.25">
      <c r="F116" s="16"/>
    </row>
    <row r="117" spans="6:6" s="14" customFormat="1" ht="14.25" x14ac:dyDescent="0.25">
      <c r="F117" s="16"/>
    </row>
    <row r="118" spans="6:6" s="14" customFormat="1" ht="14.25" x14ac:dyDescent="0.25">
      <c r="F118" s="16"/>
    </row>
    <row r="119" spans="6:6" s="14" customFormat="1" ht="14.25" x14ac:dyDescent="0.25">
      <c r="F119" s="16"/>
    </row>
    <row r="120" spans="6:6" s="14" customFormat="1" ht="14.25" x14ac:dyDescent="0.25">
      <c r="F120" s="16"/>
    </row>
    <row r="121" spans="6:6" s="14" customFormat="1" ht="14.25" x14ac:dyDescent="0.25">
      <c r="F121" s="16"/>
    </row>
    <row r="122" spans="6:6" s="14" customFormat="1" ht="14.25" x14ac:dyDescent="0.25">
      <c r="F122" s="16"/>
    </row>
    <row r="123" spans="6:6" s="14" customFormat="1" ht="14.25" x14ac:dyDescent="0.25">
      <c r="F123" s="16"/>
    </row>
    <row r="124" spans="6:6" s="14" customFormat="1" ht="14.25" x14ac:dyDescent="0.25">
      <c r="F124" s="16"/>
    </row>
    <row r="125" spans="6:6" s="14" customFormat="1" ht="14.25" x14ac:dyDescent="0.25">
      <c r="F125" s="16"/>
    </row>
    <row r="126" spans="6:6" s="14" customFormat="1" ht="14.25" x14ac:dyDescent="0.25">
      <c r="F126" s="16"/>
    </row>
    <row r="127" spans="6:6" s="14" customFormat="1" ht="14.25" x14ac:dyDescent="0.25">
      <c r="F127" s="16"/>
    </row>
    <row r="128" spans="6:6" s="14" customFormat="1" ht="14.25" x14ac:dyDescent="0.25">
      <c r="F128" s="16"/>
    </row>
    <row r="129" spans="6:6" s="14" customFormat="1" ht="14.25" x14ac:dyDescent="0.25">
      <c r="F129" s="16"/>
    </row>
    <row r="130" spans="6:6" s="14" customFormat="1" ht="14.25" x14ac:dyDescent="0.25">
      <c r="F130" s="16"/>
    </row>
    <row r="131" spans="6:6" s="14" customFormat="1" ht="14.25" x14ac:dyDescent="0.25">
      <c r="F131" s="16"/>
    </row>
    <row r="132" spans="6:6" s="14" customFormat="1" ht="14.25" x14ac:dyDescent="0.25">
      <c r="F132" s="16"/>
    </row>
    <row r="133" spans="6:6" s="14" customFormat="1" ht="14.25" x14ac:dyDescent="0.25">
      <c r="F133" s="16"/>
    </row>
    <row r="134" spans="6:6" s="14" customFormat="1" ht="14.25" x14ac:dyDescent="0.25">
      <c r="F134" s="16"/>
    </row>
    <row r="135" spans="6:6" s="14" customFormat="1" ht="14.25" x14ac:dyDescent="0.25">
      <c r="F135" s="16"/>
    </row>
    <row r="136" spans="6:6" s="14" customFormat="1" ht="14.25" x14ac:dyDescent="0.25">
      <c r="F136" s="16"/>
    </row>
    <row r="137" spans="6:6" s="14" customFormat="1" ht="14.25" x14ac:dyDescent="0.25">
      <c r="F137" s="16"/>
    </row>
    <row r="138" spans="6:6" s="14" customFormat="1" ht="14.25" x14ac:dyDescent="0.25">
      <c r="F138" s="16"/>
    </row>
    <row r="139" spans="6:6" s="14" customFormat="1" ht="14.25" x14ac:dyDescent="0.25">
      <c r="F139" s="16"/>
    </row>
    <row r="140" spans="6:6" s="14" customFormat="1" ht="14.25" x14ac:dyDescent="0.25">
      <c r="F140" s="16"/>
    </row>
    <row r="141" spans="6:6" s="14" customFormat="1" ht="14.25" x14ac:dyDescent="0.25">
      <c r="F141" s="16"/>
    </row>
    <row r="142" spans="6:6" s="14" customFormat="1" ht="14.25" x14ac:dyDescent="0.25">
      <c r="F142" s="16"/>
    </row>
    <row r="143" spans="6:6" s="14" customFormat="1" ht="14.25" x14ac:dyDescent="0.25">
      <c r="F143" s="16"/>
    </row>
    <row r="144" spans="6:6" s="14" customFormat="1" ht="14.25" x14ac:dyDescent="0.25">
      <c r="F144" s="16"/>
    </row>
    <row r="145" spans="6:6" s="14" customFormat="1" ht="14.25" x14ac:dyDescent="0.25">
      <c r="F145" s="16"/>
    </row>
    <row r="146" spans="6:6" s="14" customFormat="1" ht="14.25" x14ac:dyDescent="0.25">
      <c r="F146" s="16"/>
    </row>
    <row r="147" spans="6:6" s="14" customFormat="1" ht="14.25" x14ac:dyDescent="0.25">
      <c r="F147" s="16"/>
    </row>
    <row r="148" spans="6:6" s="14" customFormat="1" ht="14.25" x14ac:dyDescent="0.25">
      <c r="F148" s="16"/>
    </row>
    <row r="149" spans="6:6" s="14" customFormat="1" ht="14.25" x14ac:dyDescent="0.25">
      <c r="F149" s="16"/>
    </row>
    <row r="150" spans="6:6" s="14" customFormat="1" ht="14.25" x14ac:dyDescent="0.25">
      <c r="F150" s="16"/>
    </row>
    <row r="151" spans="6:6" s="14" customFormat="1" ht="14.25" x14ac:dyDescent="0.25">
      <c r="F151" s="16"/>
    </row>
    <row r="152" spans="6:6" s="14" customFormat="1" ht="14.25" x14ac:dyDescent="0.25">
      <c r="F152" s="16"/>
    </row>
    <row r="153" spans="6:6" s="14" customFormat="1" ht="14.25" x14ac:dyDescent="0.25">
      <c r="F153" s="16"/>
    </row>
    <row r="154" spans="6:6" s="14" customFormat="1" ht="14.25" x14ac:dyDescent="0.25">
      <c r="F154" s="16"/>
    </row>
    <row r="155" spans="6:6" s="14" customFormat="1" ht="14.25" x14ac:dyDescent="0.25">
      <c r="F155" s="16"/>
    </row>
    <row r="156" spans="6:6" s="14" customFormat="1" ht="14.25" x14ac:dyDescent="0.25">
      <c r="F156" s="16"/>
    </row>
    <row r="157" spans="6:6" s="14" customFormat="1" ht="14.25" x14ac:dyDescent="0.25">
      <c r="F157" s="16"/>
    </row>
    <row r="158" spans="6:6" s="14" customFormat="1" ht="14.25" x14ac:dyDescent="0.25">
      <c r="F158" s="16"/>
    </row>
    <row r="159" spans="6:6" s="14" customFormat="1" ht="14.25" x14ac:dyDescent="0.25">
      <c r="F159" s="16"/>
    </row>
    <row r="160" spans="6:6" s="14" customFormat="1" ht="14.25" x14ac:dyDescent="0.25">
      <c r="F160" s="16"/>
    </row>
    <row r="161" spans="6:6" s="14" customFormat="1" ht="14.25" x14ac:dyDescent="0.25">
      <c r="F161" s="16"/>
    </row>
    <row r="162" spans="6:6" s="14" customFormat="1" ht="14.25" x14ac:dyDescent="0.25">
      <c r="F162" s="16"/>
    </row>
    <row r="163" spans="6:6" s="14" customFormat="1" ht="14.25" x14ac:dyDescent="0.25">
      <c r="F163" s="16"/>
    </row>
    <row r="164" spans="6:6" s="14" customFormat="1" ht="14.25" x14ac:dyDescent="0.25">
      <c r="F164" s="16"/>
    </row>
    <row r="165" spans="6:6" s="14" customFormat="1" ht="14.25" x14ac:dyDescent="0.25">
      <c r="F165" s="16"/>
    </row>
    <row r="166" spans="6:6" s="14" customFormat="1" ht="14.25" x14ac:dyDescent="0.25">
      <c r="F166" s="16"/>
    </row>
    <row r="167" spans="6:6" s="14" customFormat="1" ht="14.25" x14ac:dyDescent="0.25">
      <c r="F167" s="16"/>
    </row>
    <row r="168" spans="6:6" s="14" customFormat="1" ht="14.25" x14ac:dyDescent="0.25">
      <c r="F168" s="16"/>
    </row>
    <row r="169" spans="6:6" s="14" customFormat="1" ht="14.25" x14ac:dyDescent="0.25">
      <c r="F169" s="16"/>
    </row>
    <row r="170" spans="6:6" s="14" customFormat="1" ht="14.25" x14ac:dyDescent="0.25">
      <c r="F170" s="16"/>
    </row>
    <row r="171" spans="6:6" s="14" customFormat="1" ht="14.25" x14ac:dyDescent="0.25">
      <c r="F171" s="16"/>
    </row>
    <row r="172" spans="6:6" s="14" customFormat="1" ht="14.25" x14ac:dyDescent="0.25">
      <c r="F172" s="16"/>
    </row>
    <row r="173" spans="6:6" s="14" customFormat="1" ht="14.25" x14ac:dyDescent="0.25">
      <c r="F173" s="16"/>
    </row>
    <row r="174" spans="6:6" s="14" customFormat="1" ht="14.25" x14ac:dyDescent="0.25">
      <c r="F174" s="16"/>
    </row>
    <row r="175" spans="6:6" s="14" customFormat="1" ht="14.25" x14ac:dyDescent="0.25">
      <c r="F175" s="16"/>
    </row>
    <row r="176" spans="6:6" s="14" customFormat="1" ht="14.25" x14ac:dyDescent="0.25">
      <c r="F176" s="16"/>
    </row>
    <row r="177" spans="6:6" s="14" customFormat="1" ht="14.25" x14ac:dyDescent="0.25">
      <c r="F177" s="16"/>
    </row>
    <row r="178" spans="6:6" s="14" customFormat="1" ht="14.25" x14ac:dyDescent="0.25">
      <c r="F178" s="16"/>
    </row>
    <row r="179" spans="6:6" s="14" customFormat="1" ht="14.25" x14ac:dyDescent="0.25">
      <c r="F179" s="16"/>
    </row>
    <row r="180" spans="6:6" s="14" customFormat="1" ht="14.25" x14ac:dyDescent="0.25">
      <c r="F180" s="16"/>
    </row>
    <row r="181" spans="6:6" s="14" customFormat="1" ht="14.25" x14ac:dyDescent="0.25">
      <c r="F181" s="16"/>
    </row>
    <row r="182" spans="6:6" s="14" customFormat="1" ht="14.25" x14ac:dyDescent="0.25">
      <c r="F182" s="16"/>
    </row>
    <row r="183" spans="6:6" s="14" customFormat="1" ht="14.25" x14ac:dyDescent="0.25">
      <c r="F183" s="16"/>
    </row>
    <row r="184" spans="6:6" s="14" customFormat="1" ht="14.25" x14ac:dyDescent="0.25">
      <c r="F184" s="16"/>
    </row>
    <row r="185" spans="6:6" s="14" customFormat="1" ht="14.25" x14ac:dyDescent="0.25">
      <c r="F185" s="16"/>
    </row>
    <row r="186" spans="6:6" s="14" customFormat="1" ht="14.25" x14ac:dyDescent="0.25">
      <c r="F186" s="16"/>
    </row>
    <row r="187" spans="6:6" s="14" customFormat="1" ht="14.25" x14ac:dyDescent="0.25">
      <c r="F187" s="16"/>
    </row>
    <row r="188" spans="6:6" s="14" customFormat="1" ht="14.25" x14ac:dyDescent="0.25">
      <c r="F188" s="16"/>
    </row>
    <row r="189" spans="6:6" s="14" customFormat="1" ht="14.25" x14ac:dyDescent="0.25">
      <c r="F189" s="16"/>
    </row>
    <row r="190" spans="6:6" s="14" customFormat="1" ht="14.25" x14ac:dyDescent="0.25">
      <c r="F190" s="16"/>
    </row>
    <row r="191" spans="6:6" s="14" customFormat="1" ht="14.25" x14ac:dyDescent="0.25">
      <c r="F191" s="16"/>
    </row>
    <row r="192" spans="6:6" s="14" customFormat="1" ht="14.25" x14ac:dyDescent="0.25">
      <c r="F192" s="16"/>
    </row>
    <row r="193" spans="6:6" s="14" customFormat="1" ht="14.25" x14ac:dyDescent="0.25">
      <c r="F193" s="16"/>
    </row>
    <row r="194" spans="6:6" s="14" customFormat="1" ht="14.25" x14ac:dyDescent="0.25">
      <c r="F194" s="16"/>
    </row>
    <row r="195" spans="6:6" s="14" customFormat="1" ht="14.25" x14ac:dyDescent="0.25">
      <c r="F195" s="16"/>
    </row>
    <row r="196" spans="6:6" s="14" customFormat="1" ht="14.25" x14ac:dyDescent="0.25">
      <c r="F196" s="16"/>
    </row>
    <row r="197" spans="6:6" s="14" customFormat="1" ht="14.25" x14ac:dyDescent="0.25">
      <c r="F197" s="16"/>
    </row>
    <row r="198" spans="6:6" s="14" customFormat="1" ht="14.25" x14ac:dyDescent="0.25">
      <c r="F198" s="16"/>
    </row>
    <row r="199" spans="6:6" s="14" customFormat="1" ht="14.25" x14ac:dyDescent="0.25">
      <c r="F199" s="16"/>
    </row>
    <row r="200" spans="6:6" s="14" customFormat="1" ht="14.25" x14ac:dyDescent="0.25"/>
    <row r="201" spans="6:6" s="14" customFormat="1" ht="14.25" x14ac:dyDescent="0.25"/>
    <row r="202" spans="6:6" s="14" customFormat="1" ht="14.25" x14ac:dyDescent="0.25"/>
    <row r="203" spans="6:6" s="14" customFormat="1" ht="14.25" x14ac:dyDescent="0.25"/>
    <row r="204" spans="6:6" s="14" customFormat="1" ht="14.25" x14ac:dyDescent="0.25"/>
    <row r="205" spans="6:6" s="14" customFormat="1" ht="14.25" x14ac:dyDescent="0.25"/>
    <row r="206" spans="6:6" s="14" customFormat="1" ht="14.25" x14ac:dyDescent="0.25"/>
    <row r="207" spans="6:6" s="14" customFormat="1" ht="14.25" x14ac:dyDescent="0.25"/>
    <row r="208" spans="6:6" s="14" customFormat="1" ht="14.25" x14ac:dyDescent="0.25"/>
    <row r="209" s="14" customFormat="1" ht="14.25" x14ac:dyDescent="0.25"/>
    <row r="210" s="14" customFormat="1" ht="14.25" x14ac:dyDescent="0.25"/>
    <row r="211" s="14" customFormat="1" ht="14.25" x14ac:dyDescent="0.25"/>
    <row r="212" s="14" customFormat="1" ht="14.25" x14ac:dyDescent="0.25"/>
    <row r="213" s="14" customFormat="1" ht="14.25" x14ac:dyDescent="0.25"/>
    <row r="214" s="14" customFormat="1" ht="14.25" x14ac:dyDescent="0.25"/>
    <row r="215" s="14" customFormat="1" ht="14.25" x14ac:dyDescent="0.25"/>
    <row r="216" s="14" customFormat="1" ht="14.25" x14ac:dyDescent="0.25"/>
    <row r="217" s="14" customFormat="1" ht="14.25" x14ac:dyDescent="0.25"/>
    <row r="218" s="14" customFormat="1" ht="14.25" x14ac:dyDescent="0.25"/>
    <row r="219" s="14" customFormat="1" ht="14.25" x14ac:dyDescent="0.25"/>
    <row r="220" s="14" customFormat="1" ht="14.25" x14ac:dyDescent="0.25"/>
    <row r="221" s="14" customFormat="1" ht="14.25" x14ac:dyDescent="0.25"/>
    <row r="222" s="14" customFormat="1" ht="14.25" x14ac:dyDescent="0.25"/>
    <row r="223" s="14" customFormat="1" ht="14.25" x14ac:dyDescent="0.25"/>
    <row r="224" s="14" customFormat="1" ht="14.25" x14ac:dyDescent="0.25"/>
    <row r="225" spans="2:5" s="14" customFormat="1" ht="14.25" x14ac:dyDescent="0.25"/>
    <row r="226" spans="2:5" s="14" customFormat="1" ht="14.25" x14ac:dyDescent="0.25"/>
    <row r="227" spans="2:5" s="14" customFormat="1" ht="14.25" x14ac:dyDescent="0.25"/>
    <row r="228" spans="2:5" s="14" customFormat="1" ht="14.25" x14ac:dyDescent="0.25"/>
    <row r="229" spans="2:5" s="14" customFormat="1" ht="14.25" x14ac:dyDescent="0.25"/>
    <row r="230" spans="2:5" s="14" customFormat="1" ht="14.25" x14ac:dyDescent="0.25"/>
    <row r="231" spans="2:5" s="14" customFormat="1" ht="14.25" x14ac:dyDescent="0.25"/>
    <row r="232" spans="2:5" s="14" customFormat="1" ht="14.25" x14ac:dyDescent="0.25"/>
    <row r="233" spans="2:5" s="14" customFormat="1" ht="14.25" x14ac:dyDescent="0.25"/>
    <row r="234" spans="2:5" s="15" customFormat="1" ht="15" x14ac:dyDescent="0.25">
      <c r="B234" s="21"/>
      <c r="C234" s="21"/>
      <c r="D234" s="21"/>
      <c r="E234" s="21"/>
    </row>
    <row r="235" spans="2:5" s="15" customFormat="1" ht="15" x14ac:dyDescent="0.25">
      <c r="B235" s="21"/>
      <c r="C235" s="21"/>
      <c r="D235" s="21"/>
      <c r="E235" s="21"/>
    </row>
    <row r="236" spans="2:5" s="15" customFormat="1" ht="15" x14ac:dyDescent="0.25">
      <c r="B236" s="21"/>
      <c r="C236" s="21"/>
      <c r="D236" s="21"/>
      <c r="E236" s="21"/>
    </row>
    <row r="237" spans="2:5" s="15" customFormat="1" ht="15" x14ac:dyDescent="0.25">
      <c r="B237" s="21"/>
      <c r="C237" s="21"/>
      <c r="D237" s="21"/>
      <c r="E237" s="21"/>
    </row>
    <row r="238" spans="2:5" s="15" customFormat="1" ht="15" x14ac:dyDescent="0.25">
      <c r="B238" s="21"/>
      <c r="C238" s="21"/>
      <c r="D238" s="21"/>
      <c r="E238" s="21"/>
    </row>
    <row r="239" spans="2:5" s="15" customFormat="1" ht="15" x14ac:dyDescent="0.25">
      <c r="B239" s="21"/>
      <c r="C239" s="21"/>
      <c r="D239" s="21"/>
      <c r="E239" s="21"/>
    </row>
    <row r="240" spans="2:5" s="15" customFormat="1" ht="15" x14ac:dyDescent="0.25">
      <c r="B240" s="21"/>
      <c r="C240" s="21"/>
      <c r="D240" s="21"/>
      <c r="E240" s="21"/>
    </row>
    <row r="241" spans="2:5" s="15" customFormat="1" ht="15" x14ac:dyDescent="0.25">
      <c r="B241" s="21"/>
      <c r="C241" s="21"/>
      <c r="D241" s="21"/>
      <c r="E241" s="21"/>
    </row>
    <row r="242" spans="2:5" s="15" customFormat="1" ht="15" x14ac:dyDescent="0.25">
      <c r="B242" s="21"/>
      <c r="C242" s="21"/>
      <c r="D242" s="21"/>
      <c r="E242" s="21"/>
    </row>
    <row r="243" spans="2:5" s="15" customFormat="1" ht="15" x14ac:dyDescent="0.25">
      <c r="B243" s="21"/>
      <c r="C243" s="21"/>
      <c r="D243" s="21"/>
      <c r="E243" s="21"/>
    </row>
    <row r="244" spans="2:5" s="15" customFormat="1" ht="15" x14ac:dyDescent="0.25">
      <c r="B244" s="21"/>
      <c r="C244" s="21"/>
      <c r="D244" s="21"/>
      <c r="E244" s="21"/>
    </row>
    <row r="245" spans="2:5" s="15" customFormat="1" ht="15" x14ac:dyDescent="0.25">
      <c r="B245" s="21"/>
      <c r="C245" s="21"/>
      <c r="D245" s="21"/>
      <c r="E245" s="21"/>
    </row>
    <row r="246" spans="2:5" s="15" customFormat="1" ht="15" x14ac:dyDescent="0.25">
      <c r="B246" s="21"/>
      <c r="C246" s="21"/>
      <c r="D246" s="21"/>
      <c r="E246" s="21"/>
    </row>
    <row r="247" spans="2:5" s="15" customFormat="1" ht="15" x14ac:dyDescent="0.25">
      <c r="B247" s="21"/>
      <c r="C247" s="21"/>
      <c r="D247" s="21"/>
      <c r="E247" s="21"/>
    </row>
    <row r="248" spans="2:5" s="15" customFormat="1" ht="15" x14ac:dyDescent="0.25">
      <c r="B248" s="21"/>
      <c r="C248" s="21"/>
      <c r="D248" s="21"/>
      <c r="E248" s="21"/>
    </row>
    <row r="249" spans="2:5" s="15" customFormat="1" ht="15" x14ac:dyDescent="0.25">
      <c r="B249" s="21"/>
      <c r="C249" s="21"/>
      <c r="D249" s="21"/>
      <c r="E249" s="21"/>
    </row>
    <row r="250" spans="2:5" s="15" customFormat="1" ht="15" x14ac:dyDescent="0.25">
      <c r="B250" s="21"/>
      <c r="C250" s="21"/>
      <c r="D250" s="21"/>
      <c r="E250" s="21"/>
    </row>
    <row r="251" spans="2:5" s="15" customFormat="1" ht="15" x14ac:dyDescent="0.25">
      <c r="B251" s="21"/>
      <c r="C251" s="21"/>
      <c r="D251" s="21"/>
      <c r="E251" s="21"/>
    </row>
  </sheetData>
  <dataConsolidate/>
  <mergeCells count="1">
    <mergeCell ref="C9:D9"/>
  </mergeCells>
  <phoneticPr fontId="0" type="noConversion"/>
  <printOptions horizontalCentered="1"/>
  <pageMargins left="0.31496062992125984" right="0.31496062992125984" top="0.31496062992125984" bottom="0" header="0.39370078740157483" footer="0"/>
  <pageSetup paperSize="9" fitToHeight="7" orientation="portrait" r:id="rId1"/>
  <headerFooter scaleWithDoc="0" alignWithMargins="0">
    <oddFooter>Page &amp;P&amp;Ressai poussins bignan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view="pageBreakPreview" topLeftCell="A108" zoomScale="60" zoomScaleNormal="100" workbookViewId="0">
      <selection activeCell="Q115" sqref="Q115"/>
    </sheetView>
  </sheetViews>
  <sheetFormatPr baseColWidth="10" defaultColWidth="13.875" defaultRowHeight="15.75" x14ac:dyDescent="0.25"/>
  <cols>
    <col min="1" max="1" width="3.5" style="38" bestFit="1" customWidth="1"/>
    <col min="2" max="2" width="26.5" style="38" bestFit="1" customWidth="1"/>
    <col min="3" max="3" width="22.75" style="38" customWidth="1"/>
    <col min="4" max="4" width="8.875" style="38" customWidth="1"/>
    <col min="5" max="5" width="12.875" style="38" customWidth="1"/>
    <col min="6" max="6" width="8.625" style="38" customWidth="1"/>
    <col min="7" max="7" width="9.5" style="38" customWidth="1"/>
    <col min="8" max="16384" width="13.875" style="38"/>
  </cols>
  <sheetData>
    <row r="1" spans="1:8" ht="23.25" x14ac:dyDescent="0.25">
      <c r="A1" s="35"/>
      <c r="B1" s="35"/>
      <c r="C1" s="35"/>
      <c r="D1" s="35"/>
      <c r="E1" s="35"/>
      <c r="F1" s="35"/>
    </row>
    <row r="2" spans="1:8" x14ac:dyDescent="0.25">
      <c r="A2" s="13"/>
      <c r="B2" s="13"/>
      <c r="C2" s="13"/>
      <c r="D2" s="13"/>
      <c r="E2" s="13"/>
      <c r="F2" s="13"/>
    </row>
    <row r="3" spans="1:8" x14ac:dyDescent="0.25">
      <c r="A3" s="13"/>
      <c r="B3" s="13"/>
      <c r="C3" s="13"/>
      <c r="D3" s="13"/>
      <c r="E3" s="13"/>
      <c r="F3" s="13"/>
    </row>
    <row r="4" spans="1:8" x14ac:dyDescent="0.25">
      <c r="A4" s="13"/>
      <c r="B4" s="13"/>
      <c r="C4" s="13"/>
      <c r="D4" s="13"/>
      <c r="E4" s="13"/>
      <c r="F4" s="13"/>
    </row>
    <row r="5" spans="1:8" x14ac:dyDescent="0.25">
      <c r="A5" s="34"/>
      <c r="B5" s="34"/>
      <c r="C5" s="34"/>
      <c r="D5" s="34"/>
      <c r="E5" s="34"/>
      <c r="F5" s="34"/>
    </row>
    <row r="6" spans="1:8" ht="15" customHeight="1" x14ac:dyDescent="0.25">
      <c r="A6" s="14"/>
      <c r="B6" s="14"/>
      <c r="C6" s="14"/>
      <c r="D6" s="14"/>
      <c r="E6" s="14"/>
      <c r="F6" s="14"/>
      <c r="H6" s="30"/>
    </row>
    <row r="7" spans="1:8" ht="15" customHeight="1" x14ac:dyDescent="0.25">
      <c r="A7" s="14"/>
      <c r="B7" s="14"/>
      <c r="C7" s="14"/>
      <c r="D7" s="14"/>
      <c r="E7" s="14"/>
      <c r="F7" s="14"/>
      <c r="H7" s="57"/>
    </row>
    <row r="8" spans="1:8" s="56" customFormat="1" ht="15" customHeight="1" x14ac:dyDescent="0.25">
      <c r="A8" s="14"/>
      <c r="B8" s="14"/>
      <c r="C8" s="14"/>
      <c r="D8" s="14"/>
      <c r="E8" s="14"/>
      <c r="F8" s="14"/>
      <c r="H8" s="30"/>
    </row>
    <row r="9" spans="1:8" s="56" customFormat="1" ht="15" customHeight="1" x14ac:dyDescent="0.25">
      <c r="A9" s="14"/>
      <c r="B9" s="14"/>
      <c r="C9" s="58" t="s">
        <v>31</v>
      </c>
      <c r="D9" s="14"/>
      <c r="E9" s="14"/>
      <c r="F9" s="14"/>
      <c r="H9" s="30"/>
    </row>
    <row r="10" spans="1:8" s="56" customFormat="1" ht="15" customHeight="1" x14ac:dyDescent="0.25">
      <c r="A10" s="14"/>
      <c r="B10" s="14"/>
      <c r="C10" s="83" t="s">
        <v>32</v>
      </c>
      <c r="D10" s="83"/>
      <c r="E10" s="14"/>
      <c r="F10" s="14"/>
      <c r="H10" s="30"/>
    </row>
    <row r="11" spans="1:8" s="56" customFormat="1" ht="15" customHeight="1" x14ac:dyDescent="0.25">
      <c r="A11" s="38"/>
      <c r="B11" s="38"/>
      <c r="C11" s="54"/>
      <c r="D11" s="55" t="s">
        <v>25</v>
      </c>
      <c r="E11" s="54"/>
      <c r="F11" s="54"/>
      <c r="G11" s="38"/>
      <c r="H11" s="57"/>
    </row>
    <row r="12" spans="1:8" s="56" customFormat="1" ht="15" customHeight="1" x14ac:dyDescent="0.25">
      <c r="A12" s="38"/>
      <c r="B12" s="38"/>
      <c r="C12" s="38"/>
      <c r="D12" s="38"/>
      <c r="E12" s="38"/>
      <c r="F12" s="38"/>
      <c r="G12" s="38"/>
      <c r="H12" s="30"/>
    </row>
    <row r="13" spans="1:8" s="56" customFormat="1" ht="15" customHeight="1" x14ac:dyDescent="0.25">
      <c r="A13" s="38"/>
      <c r="B13" s="60" t="s">
        <v>33</v>
      </c>
      <c r="C13" s="60" t="s">
        <v>12</v>
      </c>
      <c r="D13" s="61" t="s">
        <v>35</v>
      </c>
      <c r="E13" s="61" t="s">
        <v>19</v>
      </c>
      <c r="F13" s="61" t="s">
        <v>20</v>
      </c>
      <c r="G13" s="61" t="s">
        <v>14</v>
      </c>
      <c r="H13" s="30"/>
    </row>
    <row r="14" spans="1:8" s="56" customFormat="1" ht="15" customHeight="1" x14ac:dyDescent="0.25">
      <c r="A14" s="59">
        <v>1</v>
      </c>
      <c r="B14" s="73" t="s">
        <v>139</v>
      </c>
      <c r="C14" s="73" t="s">
        <v>77</v>
      </c>
      <c r="D14" s="64">
        <f>SUMIF(Vitesse!C:C,"HINAULT THOMAS",Vitesse!F:F)</f>
        <v>3</v>
      </c>
      <c r="E14" s="64">
        <f>SUMIF('cyclo cross'!C:C,"HINAULT THOMAS",'cyclo cross'!F:F)</f>
        <v>2</v>
      </c>
      <c r="F14" s="64">
        <f>SUMIF(Route!C:C,"HINAULT THOMAS",Route!E:E)</f>
        <v>3</v>
      </c>
      <c r="G14" s="65">
        <f>SUM(D14:F14)</f>
        <v>8</v>
      </c>
      <c r="H14" s="30"/>
    </row>
    <row r="15" spans="1:8" s="56" customFormat="1" ht="15" customHeight="1" x14ac:dyDescent="0.25">
      <c r="A15" s="59">
        <v>2</v>
      </c>
      <c r="B15" s="73" t="s">
        <v>110</v>
      </c>
      <c r="C15" s="73" t="s">
        <v>75</v>
      </c>
      <c r="D15" s="64">
        <f>SUMIF(Vitesse!C:C,"GUIDEC  Raphaël",Vitesse!F:F)</f>
        <v>2</v>
      </c>
      <c r="E15" s="64">
        <f>SUMIF('cyclo cross'!C:C,"GUIDEC  Raphaël",'cyclo cross'!F:F)</f>
        <v>3</v>
      </c>
      <c r="F15" s="64">
        <f>SUMIF(Route!C:C,"GUIDEC  Raphaël",Route!E:E)</f>
        <v>4</v>
      </c>
      <c r="G15" s="65">
        <f>SUM(D15:F15)</f>
        <v>9</v>
      </c>
      <c r="H15" s="30"/>
    </row>
    <row r="16" spans="1:8" s="56" customFormat="1" ht="15" customHeight="1" x14ac:dyDescent="0.25">
      <c r="A16" s="59">
        <v>3</v>
      </c>
      <c r="B16" s="73" t="s">
        <v>115</v>
      </c>
      <c r="C16" s="73" t="s">
        <v>87</v>
      </c>
      <c r="D16" s="64">
        <f>SUMIF(Vitesse!C:C,"GERMAIN KYLIAN",Vitesse!F:F)</f>
        <v>1</v>
      </c>
      <c r="E16" s="64">
        <f>SUMIF('cyclo cross'!C:C,"GERMAIN KYLIAN",'cyclo cross'!F:F)</f>
        <v>1</v>
      </c>
      <c r="F16" s="64">
        <f>SUMIF(Route!C:C,"GERMAIN KYLIAN",Route!E:E)</f>
        <v>12</v>
      </c>
      <c r="G16" s="65">
        <f>SUM(D16:F16)</f>
        <v>14</v>
      </c>
      <c r="H16" s="30"/>
    </row>
    <row r="17" spans="1:8" s="56" customFormat="1" ht="15" customHeight="1" x14ac:dyDescent="0.25">
      <c r="A17" s="59">
        <v>4</v>
      </c>
      <c r="B17" s="74" t="s">
        <v>76</v>
      </c>
      <c r="C17" s="74" t="s">
        <v>77</v>
      </c>
      <c r="D17" s="64">
        <f>SUMIF(Vitesse!C:C,"AUFORT ALEXIS",Vitesse!F:F)</f>
        <v>4</v>
      </c>
      <c r="E17" s="64">
        <f>SUMIF('cyclo cross'!C:C,"AUFORT ALEXIS",'cyclo cross'!F:F)</f>
        <v>6</v>
      </c>
      <c r="F17" s="64">
        <f>SUMIF(Route!C:C,"AUFORT ALEXIS",Route!E:E)</f>
        <v>5</v>
      </c>
      <c r="G17" s="65">
        <f>SUM(D17:F17)</f>
        <v>15</v>
      </c>
      <c r="H17" s="30"/>
    </row>
    <row r="18" spans="1:8" s="56" customFormat="1" ht="15" customHeight="1" x14ac:dyDescent="0.25">
      <c r="A18" s="59">
        <v>5</v>
      </c>
      <c r="B18" s="74" t="s">
        <v>101</v>
      </c>
      <c r="C18" s="74" t="s">
        <v>83</v>
      </c>
      <c r="D18" s="64">
        <f>SUMIF(Vitesse!C:C,"THIERRY Pierre",Vitesse!F:F)</f>
        <v>7</v>
      </c>
      <c r="E18" s="64">
        <f>SUMIF('cyclo cross'!C:C,"THIERRY Pierre",'cyclo cross'!F:F)</f>
        <v>4</v>
      </c>
      <c r="F18" s="64">
        <f>SUMIF(Route!C:C,"THIERRY Pierre",Route!E:E)</f>
        <v>15</v>
      </c>
      <c r="G18" s="65">
        <f>SUM(D18:F18)</f>
        <v>26</v>
      </c>
      <c r="H18" s="30"/>
    </row>
    <row r="19" spans="1:8" s="56" customFormat="1" ht="15" customHeight="1" x14ac:dyDescent="0.25">
      <c r="A19" s="59">
        <v>6</v>
      </c>
      <c r="B19" s="73" t="s">
        <v>40</v>
      </c>
      <c r="C19" s="73" t="s">
        <v>77</v>
      </c>
      <c r="D19" s="64">
        <f>SUMIF(Vitesse!C:C,"HORPIN RAMPAL MAEL",Vitesse!F:F)</f>
        <v>11</v>
      </c>
      <c r="E19" s="64">
        <f>SUMIF('cyclo cross'!C:C,"HORPIN RAMPAL MAEL",'cyclo cross'!F:F)</f>
        <v>14</v>
      </c>
      <c r="F19" s="64">
        <f>SUMIF(Route!C:C,"HORPIN RAMPAL MAEL",Route!E:E)</f>
        <v>7</v>
      </c>
      <c r="G19" s="65">
        <f>SUM(D19:F19)</f>
        <v>32</v>
      </c>
      <c r="H19" s="30"/>
    </row>
    <row r="20" spans="1:8" s="56" customFormat="1" ht="15" customHeight="1" x14ac:dyDescent="0.25">
      <c r="A20" s="59">
        <v>7</v>
      </c>
      <c r="B20" s="73" t="s">
        <v>129</v>
      </c>
      <c r="C20" s="73" t="s">
        <v>77</v>
      </c>
      <c r="D20" s="64">
        <f>SUMIF(Vitesse!C:C,"CUSHWAY Maximilian",Vitesse!F:F)</f>
        <v>10</v>
      </c>
      <c r="E20" s="64">
        <f>SUMIF('cyclo cross'!C:C,"CUSHWAY Maximilian",'cyclo cross'!F:F)</f>
        <v>15</v>
      </c>
      <c r="F20" s="64">
        <f>SUMIF(Route!C:C,"CUSHWAY Maximilian",Route!E:E)</f>
        <v>8</v>
      </c>
      <c r="G20" s="65">
        <f>SUM(D20:F20)</f>
        <v>33</v>
      </c>
      <c r="H20" s="30"/>
    </row>
    <row r="21" spans="1:8" s="56" customFormat="1" ht="15" customHeight="1" x14ac:dyDescent="0.25">
      <c r="A21" s="59">
        <v>8</v>
      </c>
      <c r="B21" s="73" t="s">
        <v>156</v>
      </c>
      <c r="C21" s="73" t="s">
        <v>77</v>
      </c>
      <c r="D21" s="64">
        <f>SUMIF(Vitesse!C:C,"LE TUTOUR FRANCOIS",Vitesse!F:F)</f>
        <v>16</v>
      </c>
      <c r="E21" s="64">
        <f>SUMIF('cyclo cross'!C:C,"LE TUTOUR FRANCOIS",'cyclo cross'!F:F)</f>
        <v>9</v>
      </c>
      <c r="F21" s="64">
        <f>SUMIF(Route!C:C,"LE TUTOUR FRANCOIS",Route!E:E)</f>
        <v>10</v>
      </c>
      <c r="G21" s="65">
        <f>SUM(D21:F21)</f>
        <v>35</v>
      </c>
      <c r="H21" s="30"/>
    </row>
    <row r="22" spans="1:8" s="56" customFormat="1" ht="15" customHeight="1" x14ac:dyDescent="0.25">
      <c r="A22" s="59">
        <v>9</v>
      </c>
      <c r="B22" s="74" t="s">
        <v>105</v>
      </c>
      <c r="C22" s="74" t="s">
        <v>106</v>
      </c>
      <c r="D22" s="64">
        <f>SUMIF(Vitesse!C:C,"CADORET THEOTIME",Vitesse!F:F)</f>
        <v>12</v>
      </c>
      <c r="E22" s="64">
        <f>SUMIF('cyclo cross'!C:C,"CADORET THEOTIME",'cyclo cross'!F:F)</f>
        <v>24</v>
      </c>
      <c r="F22" s="64">
        <f>SUMIF(Route!C:C,"CADORET THEOTIME",Route!E:E)</f>
        <v>1</v>
      </c>
      <c r="G22" s="65">
        <f>SUM(D22:F22)</f>
        <v>37</v>
      </c>
      <c r="H22" s="30"/>
    </row>
    <row r="23" spans="1:8" s="56" customFormat="1" ht="15" customHeight="1" x14ac:dyDescent="0.25">
      <c r="A23" s="59">
        <v>10</v>
      </c>
      <c r="B23" s="74" t="s">
        <v>97</v>
      </c>
      <c r="C23" s="74" t="s">
        <v>75</v>
      </c>
      <c r="D23" s="64">
        <f>SUMIF(Vitesse!C:C,"LE PALLEC Mathis",Vitesse!F:F)</f>
        <v>13</v>
      </c>
      <c r="E23" s="64">
        <f>SUMIF('cyclo cross'!C:C,"LE PALLEC Mathis",'cyclo cross'!F:F)</f>
        <v>12</v>
      </c>
      <c r="F23" s="64">
        <f>SUMIF(Route!C:C,"LE PALLEC Mathis",Route!E:E)</f>
        <v>13</v>
      </c>
      <c r="G23" s="65">
        <f>SUM(D23:F23)</f>
        <v>38</v>
      </c>
      <c r="H23" s="30"/>
    </row>
    <row r="24" spans="1:8" s="56" customFormat="1" ht="15" customHeight="1" x14ac:dyDescent="0.25">
      <c r="A24" s="59">
        <v>11</v>
      </c>
      <c r="B24" s="74" t="s">
        <v>78</v>
      </c>
      <c r="C24" s="74" t="s">
        <v>79</v>
      </c>
      <c r="D24" s="64">
        <f>SUMIF(Vitesse!C:C,"APVRILLE JULIAN",Vitesse!F:F)</f>
        <v>5</v>
      </c>
      <c r="E24" s="64">
        <f>SUMIF('cyclo cross'!C:C,"APVRILLE JULIAN",'cyclo cross'!F:F)</f>
        <v>22</v>
      </c>
      <c r="F24" s="64">
        <f>SUMIF(Route!C:C,"APVRILLE JULIAN",Route!E:E)</f>
        <v>11</v>
      </c>
      <c r="G24" s="65">
        <f>SUM(D24:F24)</f>
        <v>38</v>
      </c>
      <c r="H24" s="30"/>
    </row>
    <row r="25" spans="1:8" s="56" customFormat="1" ht="15" customHeight="1" x14ac:dyDescent="0.25">
      <c r="A25" s="59">
        <v>12</v>
      </c>
      <c r="B25" s="76" t="s">
        <v>158</v>
      </c>
      <c r="C25" s="76" t="s">
        <v>77</v>
      </c>
      <c r="D25" s="64">
        <f>SUMIF(Vitesse!C:C,"TREGOUET MAURENE (F)",Vitesse!F:F)</f>
        <v>19</v>
      </c>
      <c r="E25" s="64">
        <f>SUMIF('cyclo cross'!C:C,"TREGOUET MAURENE (F)",'cyclo cross'!F:F)</f>
        <v>7</v>
      </c>
      <c r="F25" s="64">
        <f>SUMIF(Route!C:C,"TREGOUET MAURENE (F)",Route!E:E)</f>
        <v>14</v>
      </c>
      <c r="G25" s="65">
        <f>SUM(D25:F25)</f>
        <v>40</v>
      </c>
      <c r="H25" s="57"/>
    </row>
    <row r="26" spans="1:8" s="56" customFormat="1" ht="15" customHeight="1" x14ac:dyDescent="0.25">
      <c r="A26" s="59">
        <v>13</v>
      </c>
      <c r="B26" s="73" t="s">
        <v>120</v>
      </c>
      <c r="C26" s="73" t="s">
        <v>75</v>
      </c>
      <c r="D26" s="64">
        <f>SUMIF(Vitesse!C:C,"DELALANDE Basile",Vitesse!F:F)</f>
        <v>17</v>
      </c>
      <c r="E26" s="64">
        <f>SUMIF('cyclo cross'!C:C,"DELALANDE Basile",'cyclo cross'!F:F)</f>
        <v>16</v>
      </c>
      <c r="F26" s="64">
        <f>SUMIF(Route!C:C,"DELALANDE Basile",Route!E:E)</f>
        <v>9</v>
      </c>
      <c r="G26" s="65">
        <f>SUM(D26:F26)</f>
        <v>42</v>
      </c>
      <c r="H26" s="30"/>
    </row>
    <row r="27" spans="1:8" x14ac:dyDescent="0.25">
      <c r="A27" s="59">
        <v>14</v>
      </c>
      <c r="B27" s="73" t="s">
        <v>151</v>
      </c>
      <c r="C27" s="73" t="s">
        <v>77</v>
      </c>
      <c r="D27" s="64">
        <f>SUMIF(Vitesse!C:C,"LE PORH ROMAIN",Vitesse!F:F)</f>
        <v>14</v>
      </c>
      <c r="E27" s="64">
        <f>SUMIF('cyclo cross'!C:C,"LE PORH ROMAIN",'cyclo cross'!F:F)</f>
        <v>5</v>
      </c>
      <c r="F27" s="64">
        <f>SUMIF(Route!C:C,"LE PORH ROMAIN",Route!E:E)</f>
        <v>25</v>
      </c>
      <c r="G27" s="65">
        <f>SUM(D27:F27)</f>
        <v>44</v>
      </c>
      <c r="H27" s="30"/>
    </row>
    <row r="28" spans="1:8" x14ac:dyDescent="0.25">
      <c r="A28" s="59">
        <v>15</v>
      </c>
      <c r="B28" s="73" t="s">
        <v>142</v>
      </c>
      <c r="C28" s="73" t="s">
        <v>75</v>
      </c>
      <c r="D28" s="64">
        <f>SUMIF(Vitesse!C:C,"LE BARS BRESSON Marius",Vitesse!F:F)</f>
        <v>15</v>
      </c>
      <c r="E28" s="64">
        <f>SUMIF('cyclo cross'!C:C,"LE BARS BRESSON Marius",'cyclo cross'!F:F)</f>
        <v>11</v>
      </c>
      <c r="F28" s="64">
        <f>SUMIF(Route!C:C,"LE BARS BRESSON Marius",Route!E:E)</f>
        <v>18</v>
      </c>
      <c r="G28" s="65">
        <f>SUM(D28:F28)</f>
        <v>44</v>
      </c>
      <c r="H28" s="30"/>
    </row>
    <row r="29" spans="1:8" x14ac:dyDescent="0.25">
      <c r="A29" s="59">
        <v>16</v>
      </c>
      <c r="B29" s="76" t="s">
        <v>145</v>
      </c>
      <c r="C29" s="76" t="s">
        <v>77</v>
      </c>
      <c r="D29" s="64">
        <f>SUMIF(Vitesse!C:C,"JOUET MERIANE (F)",Vitesse!F:F)</f>
        <v>8</v>
      </c>
      <c r="E29" s="64">
        <f>SUMIF('cyclo cross'!C:C,"JOUET MERIANE (F)",'cyclo cross'!F:F)</f>
        <v>30</v>
      </c>
      <c r="F29" s="64">
        <f>SUMIF(Route!C:C,"JOUET MERIANE (F)",Route!E:E)</f>
        <v>6</v>
      </c>
      <c r="G29" s="65">
        <f>SUM(D29:F29)</f>
        <v>44</v>
      </c>
      <c r="H29" s="30"/>
    </row>
    <row r="30" spans="1:8" x14ac:dyDescent="0.25">
      <c r="A30" s="59">
        <v>17</v>
      </c>
      <c r="B30" s="73" t="s">
        <v>133</v>
      </c>
      <c r="C30" s="73" t="s">
        <v>75</v>
      </c>
      <c r="D30" s="64">
        <f>SUMIF(Vitesse!C:C,"DREANO Victor",Vitesse!F:F)</f>
        <v>18</v>
      </c>
      <c r="E30" s="64">
        <f>SUMIF('cyclo cross'!C:C,"DREANO Victor",'cyclo cross'!F:F)</f>
        <v>10</v>
      </c>
      <c r="F30" s="64">
        <f>SUMIF(Route!C:C,"DREANO Victor",Route!E:E)</f>
        <v>17</v>
      </c>
      <c r="G30" s="65">
        <f>SUM(D30:F30)</f>
        <v>45</v>
      </c>
      <c r="H30" s="30"/>
    </row>
    <row r="31" spans="1:8" x14ac:dyDescent="0.25">
      <c r="A31" s="59">
        <v>18</v>
      </c>
      <c r="B31" s="74" t="s">
        <v>74</v>
      </c>
      <c r="C31" s="74" t="s">
        <v>75</v>
      </c>
      <c r="D31" s="64">
        <f>SUMIF(Vitesse!C:C,"GUILLEMET Axel",Vitesse!F:F)</f>
        <v>21</v>
      </c>
      <c r="E31" s="64">
        <f>SUMIF('cyclo cross'!C:C,"GUILLEMET Axel",'cyclo cross'!F:F)</f>
        <v>8</v>
      </c>
      <c r="F31" s="64">
        <f>SUMIF(Route!C:C,"GUILLEMET Axel",Route!E:E)</f>
        <v>19</v>
      </c>
      <c r="G31" s="65">
        <f>SUM(D31:F31)</f>
        <v>48</v>
      </c>
      <c r="H31" s="30"/>
    </row>
    <row r="32" spans="1:8" x14ac:dyDescent="0.25">
      <c r="A32" s="59">
        <v>19</v>
      </c>
      <c r="B32" s="74" t="s">
        <v>100</v>
      </c>
      <c r="C32" s="74" t="s">
        <v>81</v>
      </c>
      <c r="D32" s="64">
        <f>SUMIF(Vitesse!C:C,"MOUELLIC Justin",Vitesse!F:F)</f>
        <v>6</v>
      </c>
      <c r="E32" s="64">
        <f>SUMIF('cyclo cross'!C:C,"MOUELLIC Justin",'cyclo cross'!F:F)</f>
        <v>18</v>
      </c>
      <c r="F32" s="64">
        <f>SUMIF(Route!C:C,"MOUELLIC Justin",Route!E:E)</f>
        <v>28</v>
      </c>
      <c r="G32" s="65">
        <f>SUM(D32:F32)</f>
        <v>52</v>
      </c>
      <c r="H32" s="30"/>
    </row>
    <row r="33" spans="1:8" x14ac:dyDescent="0.25">
      <c r="A33" s="59">
        <v>20</v>
      </c>
      <c r="B33" s="73" t="s">
        <v>150</v>
      </c>
      <c r="C33" s="73" t="s">
        <v>75</v>
      </c>
      <c r="D33" s="64">
        <f>SUMIF(Vitesse!C:C,"GARAUD Estéban",Vitesse!F:F)</f>
        <v>23</v>
      </c>
      <c r="E33" s="64">
        <f>SUMIF('cyclo cross'!C:C,"GARAUD Estéban",'cyclo cross'!F:F)</f>
        <v>21</v>
      </c>
      <c r="F33" s="64">
        <f>SUMIF(Route!C:C,"GARAUD Estéban",Route!E:E)</f>
        <v>26</v>
      </c>
      <c r="G33" s="65">
        <f>SUM(D33:F33)</f>
        <v>70</v>
      </c>
      <c r="H33" s="30"/>
    </row>
    <row r="34" spans="1:8" x14ac:dyDescent="0.25">
      <c r="A34" s="59">
        <v>21</v>
      </c>
      <c r="B34" s="73" t="s">
        <v>135</v>
      </c>
      <c r="C34" s="73" t="s">
        <v>79</v>
      </c>
      <c r="D34" s="64">
        <f>SUMIF(Vitesse!C:C,"RUELLO ANTOINE",Vitesse!F:F)</f>
        <v>22</v>
      </c>
      <c r="E34" s="64">
        <f>SUMIF('cyclo cross'!C:C,"RUELLO ANTOINE",'cyclo cross'!F:F)</f>
        <v>17</v>
      </c>
      <c r="F34" s="64">
        <f>SUMIF(Route!C:C,"RUELLO ANTOINE",Route!E:E)</f>
        <v>32</v>
      </c>
      <c r="G34" s="65">
        <f>SUM(D34:F34)</f>
        <v>71</v>
      </c>
      <c r="H34" s="30"/>
    </row>
    <row r="35" spans="1:8" x14ac:dyDescent="0.25">
      <c r="A35" s="59">
        <v>22</v>
      </c>
      <c r="B35" s="74" t="s">
        <v>98</v>
      </c>
      <c r="C35" s="74" t="s">
        <v>77</v>
      </c>
      <c r="D35" s="64">
        <f>SUMIF(Vitesse!C:C,"BOUR BAPTISTE",Vitesse!F:F)</f>
        <v>31</v>
      </c>
      <c r="E35" s="64">
        <f>SUMIF('cyclo cross'!C:C,"BOUR BAPTISTE",'cyclo cross'!F:F)</f>
        <v>26</v>
      </c>
      <c r="F35" s="64">
        <f>SUMIF(Route!C:C,"BOUR BAPTISTE",Route!E:E)</f>
        <v>20</v>
      </c>
      <c r="G35" s="65">
        <f>SUM(D35:F35)</f>
        <v>77</v>
      </c>
    </row>
    <row r="36" spans="1:8" x14ac:dyDescent="0.25">
      <c r="A36" s="59">
        <v>23</v>
      </c>
      <c r="B36" s="73" t="s">
        <v>122</v>
      </c>
      <c r="C36" s="73" t="s">
        <v>79</v>
      </c>
      <c r="D36" s="64">
        <f>SUMIF(Vitesse!C:C,"LE TUTOUR GURVAN",Vitesse!F:F)</f>
        <v>24</v>
      </c>
      <c r="E36" s="64">
        <f>SUMIF('cyclo cross'!C:C,"LE TUTOUR GURVAN",'cyclo cross'!F:F)</f>
        <v>37</v>
      </c>
      <c r="F36" s="64">
        <f>SUMIF(Route!C:C,"LE TUTOUR GURVAN",Route!E:E)</f>
        <v>16</v>
      </c>
      <c r="G36" s="65">
        <f>SUM(D36:F36)</f>
        <v>77</v>
      </c>
    </row>
    <row r="37" spans="1:8" x14ac:dyDescent="0.25">
      <c r="A37" s="59">
        <v>24</v>
      </c>
      <c r="B37" s="73" t="s">
        <v>147</v>
      </c>
      <c r="C37" s="73" t="s">
        <v>75</v>
      </c>
      <c r="D37" s="64">
        <f>SUMIF(Vitesse!C:C,"MOISAN Killian",Vitesse!F:F)</f>
        <v>61</v>
      </c>
      <c r="E37" s="64">
        <f>SUMIF('cyclo cross'!C:C,"MOISAN Killian",'cyclo cross'!F:F)</f>
        <v>19</v>
      </c>
      <c r="F37" s="64">
        <f>SUMIF(Route!C:C,"MOISAN Killian",Route!E:E)</f>
        <v>2</v>
      </c>
      <c r="G37" s="65">
        <f>SUM(D37:F37)</f>
        <v>82</v>
      </c>
    </row>
    <row r="38" spans="1:8" x14ac:dyDescent="0.25">
      <c r="A38" s="59">
        <v>25</v>
      </c>
      <c r="B38" s="73" t="s">
        <v>144</v>
      </c>
      <c r="C38" s="73" t="s">
        <v>75</v>
      </c>
      <c r="D38" s="64">
        <f>SUMIF(Vitesse!C:C,"GAUDIN Raphaël",Vitesse!F:F)</f>
        <v>26</v>
      </c>
      <c r="E38" s="64">
        <f>SUMIF('cyclo cross'!C:C,"GAUDIN Raphaël",'cyclo cross'!F:F)</f>
        <v>23</v>
      </c>
      <c r="F38" s="64">
        <f>SUMIF(Route!C:C,"GAUDIN Raphaël",Route!E:E)</f>
        <v>33</v>
      </c>
      <c r="G38" s="65">
        <f>SUM(D38:F38)</f>
        <v>82</v>
      </c>
    </row>
    <row r="39" spans="1:8" x14ac:dyDescent="0.25">
      <c r="A39" s="59">
        <v>26</v>
      </c>
      <c r="B39" s="73" t="s">
        <v>130</v>
      </c>
      <c r="C39" s="73" t="s">
        <v>79</v>
      </c>
      <c r="D39" s="64">
        <f>SUMIF(Vitesse!C:C,"ORJEBIN José Luis",Vitesse!F:F)</f>
        <v>30</v>
      </c>
      <c r="E39" s="64">
        <f>SUMIF('cyclo cross'!C:C,"ORJEBIN José Luis",'cyclo cross'!F:F)</f>
        <v>25</v>
      </c>
      <c r="F39" s="64">
        <f>SUMIF(Route!C:C,"ORJEBIN José Luis",Route!E:E)</f>
        <v>27</v>
      </c>
      <c r="G39" s="65">
        <f>SUM(D39:F39)</f>
        <v>82</v>
      </c>
    </row>
    <row r="40" spans="1:8" x14ac:dyDescent="0.25">
      <c r="A40" s="59">
        <v>27</v>
      </c>
      <c r="B40" s="73" t="s">
        <v>154</v>
      </c>
      <c r="C40" s="73" t="s">
        <v>77</v>
      </c>
      <c r="D40" s="64">
        <f>SUMIF(Vitesse!C:C,"LE ROMANCER ANTOINE",Vitesse!F:F)</f>
        <v>32</v>
      </c>
      <c r="E40" s="64">
        <f>SUMIF('cyclo cross'!C:C,"LE ROMANCER ANTOINE",'cyclo cross'!F:F)</f>
        <v>28</v>
      </c>
      <c r="F40" s="64">
        <f>SUMIF(Route!C:C,"LE ROMANCER ANTOINE",Route!E:E)</f>
        <v>23</v>
      </c>
      <c r="G40" s="65">
        <f>SUM(D40:F40)</f>
        <v>83</v>
      </c>
    </row>
    <row r="41" spans="1:8" x14ac:dyDescent="0.25">
      <c r="A41" s="59">
        <v>28</v>
      </c>
      <c r="B41" s="74" t="s">
        <v>80</v>
      </c>
      <c r="C41" s="74" t="s">
        <v>81</v>
      </c>
      <c r="D41" s="64">
        <f>SUMIF(Vitesse!C:C,"CONANEC Martin",Vitesse!F:F)</f>
        <v>48</v>
      </c>
      <c r="E41" s="64">
        <f>SUMIF('cyclo cross'!C:C,"CONANEC Martin",'cyclo cross'!F:F)</f>
        <v>20</v>
      </c>
      <c r="F41" s="64">
        <f>SUMIF(Route!C:C,"CONANEC Martin",Route!E:E)</f>
        <v>21</v>
      </c>
      <c r="G41" s="65">
        <f>SUM(D41:F41)</f>
        <v>89</v>
      </c>
    </row>
    <row r="42" spans="1:8" x14ac:dyDescent="0.25">
      <c r="A42" s="59">
        <v>29</v>
      </c>
      <c r="B42" s="73" t="s">
        <v>126</v>
      </c>
      <c r="C42" s="73" t="s">
        <v>93</v>
      </c>
      <c r="D42" s="64">
        <f>SUMIF(Vitesse!C:C,"PELIZZARI Antoine",Vitesse!F:F)</f>
        <v>37</v>
      </c>
      <c r="E42" s="64">
        <f>SUMIF('cyclo cross'!C:C,"PELIZZARI Antoine",'cyclo cross'!F:F)</f>
        <v>27</v>
      </c>
      <c r="F42" s="64">
        <f>SUMIF(Route!C:C,"PELIZZARI Antoine",Route!E:E)</f>
        <v>29</v>
      </c>
      <c r="G42" s="65">
        <f>SUM(D42:F42)</f>
        <v>93</v>
      </c>
    </row>
    <row r="43" spans="1:8" x14ac:dyDescent="0.25">
      <c r="A43" s="59">
        <v>30</v>
      </c>
      <c r="B43" s="73" t="s">
        <v>138</v>
      </c>
      <c r="C43" s="73" t="s">
        <v>75</v>
      </c>
      <c r="D43" s="64">
        <f>SUMIF(Vitesse!C:C,"DUVAL Romain",Vitesse!F:F)</f>
        <v>29</v>
      </c>
      <c r="E43" s="64">
        <f>SUMIF('cyclo cross'!C:C,"DUVAL Romain",'cyclo cross'!F:F)</f>
        <v>35</v>
      </c>
      <c r="F43" s="64">
        <f>SUMIF(Route!C:C,"DUVAL Romain",Route!E:E)</f>
        <v>31</v>
      </c>
      <c r="G43" s="65">
        <f>SUM(D43:F43)</f>
        <v>95</v>
      </c>
    </row>
    <row r="44" spans="1:8" x14ac:dyDescent="0.25">
      <c r="A44" s="59">
        <v>31</v>
      </c>
      <c r="B44" s="73" t="s">
        <v>155</v>
      </c>
      <c r="C44" s="73" t="s">
        <v>75</v>
      </c>
      <c r="D44" s="64">
        <f>SUMIF(Vitesse!C:C,"MARTIN Nathan",Vitesse!F:F)</f>
        <v>46</v>
      </c>
      <c r="E44" s="64">
        <f>SUMIF('cyclo cross'!C:C,"MARTIN Nathan",'cyclo cross'!F:F)</f>
        <v>29</v>
      </c>
      <c r="F44" s="64">
        <f>SUMIF(Route!C:C,"MARTIN Nathan",Route!E:E)</f>
        <v>30</v>
      </c>
      <c r="G44" s="65">
        <f>SUM(D44:F44)</f>
        <v>105</v>
      </c>
    </row>
    <row r="45" spans="1:8" x14ac:dyDescent="0.25">
      <c r="A45" s="59">
        <v>32</v>
      </c>
      <c r="B45" s="73" t="s">
        <v>134</v>
      </c>
      <c r="C45" s="73" t="s">
        <v>77</v>
      </c>
      <c r="D45" s="64">
        <f>SUMIF(Vitesse!C:C,"DE GRAEVE KILIAN",Vitesse!F:F)</f>
        <v>36</v>
      </c>
      <c r="E45" s="64">
        <f>SUMIF('cyclo cross'!C:C,"DE GRAEVE KILIAN",'cyclo cross'!F:F)</f>
        <v>47</v>
      </c>
      <c r="F45" s="64">
        <f>SUMIF(Route!C:C,"DE GRAEVE KILIAN",Route!E:E)</f>
        <v>24</v>
      </c>
      <c r="G45" s="65">
        <f>SUM(D45:F45)</f>
        <v>107</v>
      </c>
    </row>
    <row r="46" spans="1:8" x14ac:dyDescent="0.25">
      <c r="A46" s="59">
        <v>33</v>
      </c>
      <c r="B46" s="74" t="s">
        <v>82</v>
      </c>
      <c r="C46" s="74" t="s">
        <v>83</v>
      </c>
      <c r="D46" s="64">
        <f>SUMIF(Vitesse!C:C,"QUELARD Antonin",Vitesse!F:F)</f>
        <v>45</v>
      </c>
      <c r="E46" s="64">
        <f>SUMIF('cyclo cross'!C:C,"QUELARD Antonin",'cyclo cross'!F:F)</f>
        <v>42</v>
      </c>
      <c r="F46" s="64">
        <f>SUMIF(Route!C:C,"QUELARD Antonin",Route!E:E)</f>
        <v>22</v>
      </c>
      <c r="G46" s="65">
        <f>SUM(D46:F46)</f>
        <v>109</v>
      </c>
    </row>
    <row r="47" spans="1:8" x14ac:dyDescent="0.25">
      <c r="A47" s="59">
        <v>34</v>
      </c>
      <c r="B47" s="76" t="s">
        <v>124</v>
      </c>
      <c r="C47" s="76" t="s">
        <v>87</v>
      </c>
      <c r="D47" s="64">
        <f>SUMIF(Vitesse!C:C,"LECLERCQ MELANIE (F)",Vitesse!F:F)</f>
        <v>44</v>
      </c>
      <c r="E47" s="64">
        <f>SUMIF('cyclo cross'!C:C,"LECLERCQ MELANIE (F)",'cyclo cross'!F:F)</f>
        <v>36</v>
      </c>
      <c r="F47" s="64">
        <f>SUMIF(Route!C:C,"LECLERCQ MELANIE (F)",Route!E:E)</f>
        <v>36</v>
      </c>
      <c r="G47" s="65">
        <f>SUM(D47:F47)</f>
        <v>116</v>
      </c>
    </row>
    <row r="48" spans="1:8" x14ac:dyDescent="0.25">
      <c r="A48" s="59">
        <v>35</v>
      </c>
      <c r="B48" s="74" t="s">
        <v>84</v>
      </c>
      <c r="C48" s="74" t="s">
        <v>85</v>
      </c>
      <c r="D48" s="64">
        <f>SUMIF(Vitesse!C:C,"ETESSE FRANCOIS",Vitesse!F:F)</f>
        <v>39</v>
      </c>
      <c r="E48" s="64">
        <f>SUMIF('cyclo cross'!C:C,"ETESSE FRANCOIS",'cyclo cross'!F:F)</f>
        <v>33</v>
      </c>
      <c r="F48" s="64">
        <f>SUMIF(Route!C:C,"ETESSE FRANCOIS",Route!E:E)</f>
        <v>49</v>
      </c>
      <c r="G48" s="65">
        <f>SUM(D48:F48)</f>
        <v>121</v>
      </c>
    </row>
    <row r="49" spans="1:7" x14ac:dyDescent="0.25">
      <c r="A49" s="59">
        <v>36</v>
      </c>
      <c r="B49" s="73" t="s">
        <v>111</v>
      </c>
      <c r="C49" s="73" t="s">
        <v>77</v>
      </c>
      <c r="D49" s="64">
        <f>SUMIF(Vitesse!C:C,"CHANSON ENZO",Vitesse!F:F)</f>
        <v>34</v>
      </c>
      <c r="E49" s="64">
        <f>SUMIF('cyclo cross'!C:C,"CHANSON ENZO",'cyclo cross'!F:F)</f>
        <v>43</v>
      </c>
      <c r="F49" s="64">
        <f>SUMIF(Route!C:C,"CHANSON ENZO",Route!E:E)</f>
        <v>45</v>
      </c>
      <c r="G49" s="65">
        <f>SUM(D49:F49)</f>
        <v>122</v>
      </c>
    </row>
    <row r="50" spans="1:7" x14ac:dyDescent="0.25">
      <c r="A50" s="59">
        <v>37</v>
      </c>
      <c r="B50" s="74" t="s">
        <v>103</v>
      </c>
      <c r="C50" s="74" t="s">
        <v>87</v>
      </c>
      <c r="D50" s="64">
        <f>SUMIF(Vitesse!C:C,"DE GUERDAVID FRANCK",Vitesse!F:F)</f>
        <v>25</v>
      </c>
      <c r="E50" s="64">
        <f>SUMIF('cyclo cross'!C:C,"DE GUERDAVID FRANCK",'cyclo cross'!F:F)</f>
        <v>53</v>
      </c>
      <c r="F50" s="64">
        <f>SUMIF(Route!C:C,"DE GUERDAVID FRANCK",Route!E:E)</f>
        <v>48</v>
      </c>
      <c r="G50" s="65">
        <f>SUM(D50:F50)</f>
        <v>126</v>
      </c>
    </row>
    <row r="51" spans="1:7" x14ac:dyDescent="0.25">
      <c r="A51" s="59">
        <v>38</v>
      </c>
      <c r="B51" s="73" t="s">
        <v>148</v>
      </c>
      <c r="C51" s="73" t="s">
        <v>77</v>
      </c>
      <c r="D51" s="64">
        <f>SUMIF(Vitesse!C:C,"LE NOUVEL  MALO",Vitesse!F:F)</f>
        <v>52</v>
      </c>
      <c r="E51" s="64">
        <f>SUMIF('cyclo cross'!C:C,"LE NOUVEL  MALO",'cyclo cross'!F:F)</f>
        <v>38</v>
      </c>
      <c r="F51" s="64">
        <f>SUMIF(Route!C:C,"LE NOUVEL  MALO",Route!E:E)</f>
        <v>40</v>
      </c>
      <c r="G51" s="65">
        <f>SUM(D51:F51)</f>
        <v>130</v>
      </c>
    </row>
    <row r="52" spans="1:7" x14ac:dyDescent="0.25">
      <c r="A52" s="59">
        <v>39</v>
      </c>
      <c r="B52" s="73" t="s">
        <v>128</v>
      </c>
      <c r="C52" s="73" t="s">
        <v>75</v>
      </c>
      <c r="D52" s="64">
        <f>SUMIF(Vitesse!C:C,"ROHEL Yanis",Vitesse!F:F)</f>
        <v>49</v>
      </c>
      <c r="E52" s="64">
        <f>SUMIF('cyclo cross'!C:C,"ROHEL Yanis",'cyclo cross'!F:F)</f>
        <v>41</v>
      </c>
      <c r="F52" s="64">
        <v>41</v>
      </c>
      <c r="G52" s="65">
        <f>SUM(D52:F52)</f>
        <v>131</v>
      </c>
    </row>
    <row r="53" spans="1:7" x14ac:dyDescent="0.25">
      <c r="A53" s="59">
        <v>40</v>
      </c>
      <c r="B53" s="76" t="s">
        <v>112</v>
      </c>
      <c r="C53" s="76" t="s">
        <v>79</v>
      </c>
      <c r="D53" s="64">
        <f>SUMIF(Vitesse!C:C,"JEFFRAY ELEN (F)",Vitesse!F:F)</f>
        <v>41</v>
      </c>
      <c r="E53" s="64">
        <f>SUMIF('cyclo cross'!C:C,"JEFFRAY ELEN (F)",'cyclo cross'!F:F)</f>
        <v>52</v>
      </c>
      <c r="F53" s="64">
        <f>SUMIF(Route!C:C,"JEFFRAY ELEN (F)",Route!E:E)</f>
        <v>39</v>
      </c>
      <c r="G53" s="65">
        <f>SUM(D53:F53)</f>
        <v>132</v>
      </c>
    </row>
    <row r="54" spans="1:7" x14ac:dyDescent="0.25">
      <c r="A54" s="59">
        <v>41</v>
      </c>
      <c r="B54" s="76" t="s">
        <v>157</v>
      </c>
      <c r="C54" s="76" t="s">
        <v>77</v>
      </c>
      <c r="D54" s="64">
        <f>SUMIF(Vitesse!C:C,"MOREL MANON (F)",Vitesse!F:F)</f>
        <v>57</v>
      </c>
      <c r="E54" s="64">
        <f>SUMIF('cyclo cross'!C:C,"MOREL MANON (F)",'cyclo cross'!F:F)</f>
        <v>44</v>
      </c>
      <c r="F54" s="64">
        <f>SUMIF(Route!C:C,"MOREL MANON (F)",Route!E:E)</f>
        <v>35</v>
      </c>
      <c r="G54" s="65">
        <f>SUM(D54:F54)</f>
        <v>136</v>
      </c>
    </row>
    <row r="55" spans="1:7" x14ac:dyDescent="0.25">
      <c r="A55" s="59">
        <v>42</v>
      </c>
      <c r="B55" s="74" t="s">
        <v>92</v>
      </c>
      <c r="C55" s="74" t="s">
        <v>93</v>
      </c>
      <c r="D55" s="64">
        <f>SUMIF(Vitesse!C:C,"LE COSSEC Raphaêl",Vitesse!F:F)</f>
        <v>38</v>
      </c>
      <c r="E55" s="64">
        <f>SUMIF('cyclo cross'!C:C,"LE COSSEC Raphaêl",'cyclo cross'!F:F)</f>
        <v>60</v>
      </c>
      <c r="F55" s="64">
        <f>SUMIF(Route!C:C,"LE COSSEC Raphaêl",Route!E:E)</f>
        <v>38</v>
      </c>
      <c r="G55" s="65">
        <f>SUM(D55:F55)</f>
        <v>136</v>
      </c>
    </row>
    <row r="56" spans="1:7" x14ac:dyDescent="0.25">
      <c r="A56" s="59">
        <v>43</v>
      </c>
      <c r="B56" s="73" t="s">
        <v>132</v>
      </c>
      <c r="C56" s="73" t="s">
        <v>106</v>
      </c>
      <c r="D56" s="64">
        <f>SUMIF(Vitesse!C:C,"JOUBREL Cyriac",Vitesse!F:F)</f>
        <v>42</v>
      </c>
      <c r="E56" s="64">
        <f>SUMIF('cyclo cross'!C:C,"JOUBREL Cyriac",'cyclo cross'!F:F)</f>
        <v>46</v>
      </c>
      <c r="F56" s="64">
        <f>SUMIF(Route!C:C,"JOUBREL Cyriac",Route!E:E)</f>
        <v>50</v>
      </c>
      <c r="G56" s="65">
        <f>SUM(D56:F56)</f>
        <v>138</v>
      </c>
    </row>
    <row r="57" spans="1:7" x14ac:dyDescent="0.25">
      <c r="A57" s="59">
        <v>44</v>
      </c>
      <c r="B57" s="73" t="s">
        <v>108</v>
      </c>
      <c r="C57" s="73" t="s">
        <v>95</v>
      </c>
      <c r="D57" s="64">
        <f>SUMIF(Vitesse!C:C,"LEBADEZET LILIAN ",Vitesse!F:F)</f>
        <v>50</v>
      </c>
      <c r="E57" s="64">
        <f>SUMIF('cyclo cross'!C:C,"LEBADEZET LILIAN ",'cyclo cross'!F:F)</f>
        <v>56</v>
      </c>
      <c r="F57" s="64">
        <f>SUMIF(Route!C:C,"LEBADEZET LILIAN ",Route!E:E)</f>
        <v>34</v>
      </c>
      <c r="G57" s="65">
        <f>SUM(D57:F57)</f>
        <v>140</v>
      </c>
    </row>
    <row r="58" spans="1:7" x14ac:dyDescent="0.25">
      <c r="A58" s="59">
        <v>45</v>
      </c>
      <c r="B58" s="74" t="s">
        <v>96</v>
      </c>
      <c r="C58" s="74" t="s">
        <v>73</v>
      </c>
      <c r="D58" s="64">
        <f>SUMIF(Vitesse!C:C,"LANGLO Corentin",Vitesse!F:F)</f>
        <v>43</v>
      </c>
      <c r="E58" s="64">
        <f>SUMIF('cyclo cross'!C:C,"LANGLO Corentin",'cyclo cross'!F:F)</f>
        <v>48</v>
      </c>
      <c r="F58" s="64">
        <f>SUMIF(Route!C:C,"LANGLO Corentin",Route!E:E)</f>
        <v>51</v>
      </c>
      <c r="G58" s="65">
        <f>SUM(D58:F58)</f>
        <v>142</v>
      </c>
    </row>
    <row r="59" spans="1:7" x14ac:dyDescent="0.25">
      <c r="A59" s="59">
        <v>46</v>
      </c>
      <c r="B59" s="74" t="s">
        <v>102</v>
      </c>
      <c r="C59" s="74" t="s">
        <v>85</v>
      </c>
      <c r="D59" s="64">
        <f>SUMIF(Vitesse!C:C,"MARTIN ELOUANN",Vitesse!F:F)</f>
        <v>40</v>
      </c>
      <c r="E59" s="64">
        <f>SUMIF('cyclo cross'!C:C,"MARTIN ELOUANN",'cyclo cross'!F:F)</f>
        <v>59</v>
      </c>
      <c r="F59" s="64">
        <f>SUMIF(Route!C:C,"MARTIN ELOUANN",Route!E:E)</f>
        <v>43</v>
      </c>
      <c r="G59" s="65">
        <f>SUM(D59:F59)</f>
        <v>142</v>
      </c>
    </row>
    <row r="60" spans="1:7" x14ac:dyDescent="0.25">
      <c r="A60" s="59">
        <v>47</v>
      </c>
      <c r="B60" s="73" t="s">
        <v>123</v>
      </c>
      <c r="C60" s="73" t="s">
        <v>81</v>
      </c>
      <c r="D60" s="64">
        <f>SUMIF(Vitesse!C:C,"RICHARD Clément",Vitesse!F:F)</f>
        <v>51</v>
      </c>
      <c r="E60" s="64">
        <f>SUMIF('cyclo cross'!C:C,"RICHARD Clément",'cyclo cross'!F:F)</f>
        <v>57</v>
      </c>
      <c r="F60" s="64">
        <f>SUMIF(Route!C:C,"RICHARD Clément",Route!E:E)</f>
        <v>37</v>
      </c>
      <c r="G60" s="65">
        <f>SUM(D60:F60)</f>
        <v>145</v>
      </c>
    </row>
    <row r="61" spans="1:7" x14ac:dyDescent="0.25">
      <c r="A61" s="59">
        <v>48</v>
      </c>
      <c r="B61" s="73" t="s">
        <v>140</v>
      </c>
      <c r="C61" s="73" t="s">
        <v>81</v>
      </c>
      <c r="D61" s="64">
        <f>SUMIF(Vitesse!C:C,"LUCAS Théophile",Vitesse!F:F)</f>
        <v>56</v>
      </c>
      <c r="E61" s="64">
        <f>SUMIF('cyclo cross'!C:C,"LUCAS Théophile",'cyclo cross'!F:F)</f>
        <v>51</v>
      </c>
      <c r="F61" s="64">
        <v>42</v>
      </c>
      <c r="G61" s="65">
        <f>SUM(D61:F61)</f>
        <v>149</v>
      </c>
    </row>
    <row r="62" spans="1:7" x14ac:dyDescent="0.25">
      <c r="A62" s="59">
        <v>49</v>
      </c>
      <c r="B62" s="76" t="s">
        <v>136</v>
      </c>
      <c r="C62" s="76" t="s">
        <v>81</v>
      </c>
      <c r="D62" s="64">
        <f>SUMIF(Vitesse!C:C,"GEGOUREL Elise (F)",Vitesse!F:F)</f>
        <v>47</v>
      </c>
      <c r="E62" s="64">
        <f>SUMIF('cyclo cross'!C:C,"GEGOUREL Elise (F)",'cyclo cross'!F:F)</f>
        <v>58</v>
      </c>
      <c r="F62" s="64">
        <f>SUMIF(Route!C:C,"GEGOUREL Elise (F)",Route!E:E)</f>
        <v>44</v>
      </c>
      <c r="G62" s="65">
        <f>SUM(D62:F62)</f>
        <v>149</v>
      </c>
    </row>
    <row r="63" spans="1:7" x14ac:dyDescent="0.25">
      <c r="A63" s="59">
        <v>50</v>
      </c>
      <c r="B63" s="75" t="s">
        <v>99</v>
      </c>
      <c r="C63" s="75" t="s">
        <v>79</v>
      </c>
      <c r="D63" s="64">
        <f>SUMIF(Vitesse!C:C,"JAFFRE CELIA (F)",Vitesse!F:F)</f>
        <v>54</v>
      </c>
      <c r="E63" s="64">
        <f>SUMIF('cyclo cross'!C:C,"JAFFRE CELIA (F)",'cyclo cross'!F:F)</f>
        <v>54</v>
      </c>
      <c r="F63" s="64">
        <f>SUMIF(Route!C:C,"JAFFRE CELIA (F)",Route!E:E)</f>
        <v>52</v>
      </c>
      <c r="G63" s="65">
        <f>SUM(D63:F63)</f>
        <v>160</v>
      </c>
    </row>
    <row r="64" spans="1:7" x14ac:dyDescent="0.25">
      <c r="A64" s="59">
        <v>51</v>
      </c>
      <c r="B64" s="73" t="s">
        <v>117</v>
      </c>
      <c r="C64" s="73" t="s">
        <v>106</v>
      </c>
      <c r="D64" s="64">
        <f>SUMIF(Vitesse!C:C,"HUFFENUS Paul",Vitesse!F:F)</f>
        <v>59</v>
      </c>
      <c r="E64" s="64">
        <f>SUMIF('cyclo cross'!C:C,"HUFFENUS Paul",'cyclo cross'!F:F)</f>
        <v>55</v>
      </c>
      <c r="F64" s="64">
        <f>SUMIF(Route!C:C,"HUFFENUS Paul",Route!E:E)</f>
        <v>46</v>
      </c>
      <c r="G64" s="65">
        <f>SUM(D64:F64)</f>
        <v>160</v>
      </c>
    </row>
    <row r="65" spans="1:7" x14ac:dyDescent="0.25">
      <c r="A65" s="59">
        <v>52</v>
      </c>
      <c r="B65" s="74" t="s">
        <v>160</v>
      </c>
      <c r="C65" s="74" t="s">
        <v>89</v>
      </c>
      <c r="D65" s="64">
        <f>SUMIF(Vitesse!C:C,"JEFFREDO Lucaz",Vitesse!F:F)</f>
        <v>58</v>
      </c>
      <c r="E65" s="64">
        <f>SUMIF('cyclo cross'!C:C,"JEFFREDO Lucaz",'cyclo cross'!F:F)</f>
        <v>61</v>
      </c>
      <c r="F65" s="64">
        <f>SUMIF(Route!C:C,"JEFFREDO Lucaz",Route!E:E)</f>
        <v>47</v>
      </c>
      <c r="G65" s="65">
        <f>SUM(D65:F65)</f>
        <v>166</v>
      </c>
    </row>
    <row r="66" spans="1:7" x14ac:dyDescent="0.25">
      <c r="A66" s="59">
        <v>53</v>
      </c>
      <c r="B66" s="74" t="s">
        <v>88</v>
      </c>
      <c r="C66" s="74" t="s">
        <v>89</v>
      </c>
      <c r="D66" s="64">
        <f>SUMIF(Vitesse!C:C,"BRIENT VINCENT",Vitesse!F:F)</f>
        <v>60</v>
      </c>
      <c r="E66" s="64">
        <f>SUMIF('cyclo cross'!C:C,"BRIENT VINCENT",'cyclo cross'!F:F)</f>
        <v>62</v>
      </c>
      <c r="F66" s="64">
        <v>53</v>
      </c>
      <c r="G66" s="65">
        <f>SUM(D66:F66)</f>
        <v>175</v>
      </c>
    </row>
    <row r="67" spans="1:7" x14ac:dyDescent="0.25">
      <c r="A67" s="59">
        <v>54</v>
      </c>
      <c r="B67" s="73" t="s">
        <v>113</v>
      </c>
      <c r="C67" s="73" t="s">
        <v>81</v>
      </c>
      <c r="D67" s="64">
        <f>SUMIF(Vitesse!C:C,"GUILLOME Axel",Vitesse!F:F)</f>
        <v>9</v>
      </c>
      <c r="E67" s="64">
        <f>SUMIF('cyclo cross'!C:C,"GUILLOME Axel",'cyclo cross'!F:F)</f>
        <v>13</v>
      </c>
      <c r="F67" s="64">
        <v>200</v>
      </c>
      <c r="G67" s="65">
        <f>SUM(D67:F67)</f>
        <v>222</v>
      </c>
    </row>
    <row r="68" spans="1:7" x14ac:dyDescent="0.25">
      <c r="A68" s="59">
        <v>55</v>
      </c>
      <c r="B68" s="73" t="s">
        <v>116</v>
      </c>
      <c r="C68" s="73" t="s">
        <v>89</v>
      </c>
      <c r="D68" s="64">
        <f>SUMIF(Vitesse!C:C,"LE MER QUENTIN",Vitesse!F:F)</f>
        <v>20</v>
      </c>
      <c r="E68" s="64">
        <f>SUMIF('cyclo cross'!C:C,"LE MER QUENTIN",'cyclo cross'!F:F)</f>
        <v>32</v>
      </c>
      <c r="F68" s="64">
        <v>200</v>
      </c>
      <c r="G68" s="65">
        <f>SUM(D68:F68)</f>
        <v>252</v>
      </c>
    </row>
    <row r="69" spans="1:7" x14ac:dyDescent="0.25">
      <c r="A69" s="59">
        <v>56</v>
      </c>
      <c r="B69" s="73" t="s">
        <v>131</v>
      </c>
      <c r="C69" s="73" t="s">
        <v>81</v>
      </c>
      <c r="D69" s="64">
        <f>SUMIF(Vitesse!C:C,"CHARRIER Houarno",Vitesse!F:F)</f>
        <v>27</v>
      </c>
      <c r="E69" s="64">
        <f>SUMIF('cyclo cross'!C:C,"CHARRIER Houarno",'cyclo cross'!F:F)</f>
        <v>31</v>
      </c>
      <c r="F69" s="64">
        <v>200</v>
      </c>
      <c r="G69" s="65">
        <f>SUM(D69:F69)</f>
        <v>258</v>
      </c>
    </row>
    <row r="70" spans="1:7" x14ac:dyDescent="0.25">
      <c r="A70" s="59">
        <v>57</v>
      </c>
      <c r="B70" s="74" t="s">
        <v>94</v>
      </c>
      <c r="C70" s="74" t="s">
        <v>95</v>
      </c>
      <c r="D70" s="64">
        <f>SUMIF(Vitesse!C:C,"DESIGNE HUGO ",Vitesse!F:F)</f>
        <v>33</v>
      </c>
      <c r="E70" s="64">
        <f>SUMIF('cyclo cross'!C:C,"DESIGNE HUGO ",'cyclo cross'!F:F)</f>
        <v>39</v>
      </c>
      <c r="F70" s="64">
        <v>200</v>
      </c>
      <c r="G70" s="65">
        <f>SUM(D70:F70)</f>
        <v>272</v>
      </c>
    </row>
    <row r="71" spans="1:7" x14ac:dyDescent="0.25">
      <c r="A71" s="59">
        <v>58</v>
      </c>
      <c r="B71" s="73" t="s">
        <v>141</v>
      </c>
      <c r="C71" s="73" t="s">
        <v>106</v>
      </c>
      <c r="D71" s="64">
        <f>SUMIF(Vitesse!C:C,"LE CLEC`H MALO",Vitesse!F:F)</f>
        <v>28</v>
      </c>
      <c r="E71" s="64">
        <f>SUMIF('cyclo cross'!C:C,"LE CLEC`H MALO",'cyclo cross'!F:F)</f>
        <v>45</v>
      </c>
      <c r="F71" s="64">
        <v>200</v>
      </c>
      <c r="G71" s="65">
        <f>SUM(D71:F71)</f>
        <v>273</v>
      </c>
    </row>
    <row r="72" spans="1:7" x14ac:dyDescent="0.25">
      <c r="A72" s="59">
        <v>59</v>
      </c>
      <c r="B72" s="73" t="s">
        <v>118</v>
      </c>
      <c r="C72" s="73" t="s">
        <v>93</v>
      </c>
      <c r="D72" s="64">
        <f>SUMIF(Vitesse!C:C,"BUQUEN Jimilou",Vitesse!F:F)</f>
        <v>35</v>
      </c>
      <c r="E72" s="64">
        <f>SUMIF('cyclo cross'!C:C,"BUQUEN Jimilou",'cyclo cross'!F:F)</f>
        <v>49</v>
      </c>
      <c r="F72" s="64">
        <v>200</v>
      </c>
      <c r="G72" s="65">
        <f>SUM(D72:F72)</f>
        <v>284</v>
      </c>
    </row>
    <row r="73" spans="1:7" x14ac:dyDescent="0.25">
      <c r="A73" s="59">
        <v>60</v>
      </c>
      <c r="B73" s="73" t="s">
        <v>153</v>
      </c>
      <c r="C73" s="73" t="s">
        <v>75</v>
      </c>
      <c r="D73" s="64">
        <f>SUMIF(Vitesse!C:C,"ETIENNE  Antonin",Vitesse!F:F)</f>
        <v>53</v>
      </c>
      <c r="E73" s="64">
        <f>SUMIF('cyclo cross'!C:C,"ETIENNE  Antonin",'cyclo cross'!F:F)</f>
        <v>40</v>
      </c>
      <c r="F73" s="64">
        <v>200</v>
      </c>
      <c r="G73" s="65">
        <f>SUM(D73:F73)</f>
        <v>293</v>
      </c>
    </row>
    <row r="74" spans="1:7" x14ac:dyDescent="0.25">
      <c r="A74" s="59">
        <v>61</v>
      </c>
      <c r="B74" s="74" t="s">
        <v>86</v>
      </c>
      <c r="C74" s="74" t="s">
        <v>87</v>
      </c>
      <c r="D74" s="64">
        <f>SUMIF(Vitesse!C:C,"CHRISTIEN CLEMENT",Vitesse!F:F)</f>
        <v>62</v>
      </c>
      <c r="E74" s="64">
        <f>SUMIF('cyclo cross'!C:C,"CHRISTIEN CLEMENT",'cyclo cross'!F:F)</f>
        <v>34</v>
      </c>
      <c r="F74" s="64">
        <v>200</v>
      </c>
      <c r="G74" s="65">
        <f>SUM(D74:F74)</f>
        <v>296</v>
      </c>
    </row>
    <row r="75" spans="1:7" x14ac:dyDescent="0.25">
      <c r="A75" s="59">
        <v>62</v>
      </c>
      <c r="B75" s="75" t="s">
        <v>72</v>
      </c>
      <c r="C75" s="75" t="s">
        <v>73</v>
      </c>
      <c r="D75" s="64">
        <f>SUMIF(Vitesse!C:C,"LANGLO Morgane (F)",Vitesse!F:F)</f>
        <v>55</v>
      </c>
      <c r="E75" s="64">
        <f>SUMIF('cyclo cross'!C:C,"LANGLO Morgane (F)",'cyclo cross'!F:F)</f>
        <v>50</v>
      </c>
      <c r="F75" s="64">
        <v>200</v>
      </c>
      <c r="G75" s="65">
        <f>SUM(D75:F75)</f>
        <v>305</v>
      </c>
    </row>
    <row r="77" spans="1:7" ht="23.25" x14ac:dyDescent="0.25">
      <c r="A77" s="18"/>
      <c r="C77" s="82" t="s">
        <v>29</v>
      </c>
      <c r="D77" s="82"/>
      <c r="E77" s="82"/>
      <c r="F77" s="54"/>
    </row>
    <row r="78" spans="1:7" x14ac:dyDescent="0.25">
      <c r="A78" s="18"/>
    </row>
    <row r="79" spans="1:7" x14ac:dyDescent="0.25">
      <c r="A79" s="18"/>
      <c r="B79" s="60" t="s">
        <v>33</v>
      </c>
      <c r="C79" s="60" t="s">
        <v>12</v>
      </c>
      <c r="D79" s="61" t="s">
        <v>35</v>
      </c>
      <c r="E79" s="61" t="s">
        <v>19</v>
      </c>
      <c r="F79" s="61" t="s">
        <v>20</v>
      </c>
      <c r="G79" s="61" t="s">
        <v>14</v>
      </c>
    </row>
    <row r="80" spans="1:7" x14ac:dyDescent="0.25">
      <c r="A80" s="59">
        <v>1</v>
      </c>
      <c r="B80" s="73" t="s">
        <v>139</v>
      </c>
      <c r="C80" s="73" t="s">
        <v>77</v>
      </c>
      <c r="D80" s="64">
        <f>SUMIF(Vitesse!C:C,"HINAULT THOMAS",Vitesse!F:F)</f>
        <v>3</v>
      </c>
      <c r="E80" s="64">
        <f>SUMIF('cyclo cross'!C:C,"HINAULT THOMAS",'cyclo cross'!F:F)</f>
        <v>2</v>
      </c>
      <c r="F80" s="64">
        <f>SUMIF(Route!C:C,"HINAULT THOMAS",Route!E:E)</f>
        <v>3</v>
      </c>
      <c r="G80" s="65">
        <f>SUM(D80:F80)</f>
        <v>8</v>
      </c>
    </row>
    <row r="81" spans="1:7" x14ac:dyDescent="0.25">
      <c r="A81" s="59">
        <v>2</v>
      </c>
      <c r="B81" s="73" t="s">
        <v>110</v>
      </c>
      <c r="C81" s="73" t="s">
        <v>75</v>
      </c>
      <c r="D81" s="64">
        <f>SUMIF(Vitesse!C:C,"GUIDEC  Raphaël",Vitesse!F:F)</f>
        <v>2</v>
      </c>
      <c r="E81" s="64">
        <f>SUMIF('cyclo cross'!C:C,"GUIDEC  Raphaël",'cyclo cross'!F:F)</f>
        <v>3</v>
      </c>
      <c r="F81" s="64">
        <f>SUMIF(Route!C:C,"GUIDEC  Raphaël",Route!E:E)</f>
        <v>4</v>
      </c>
      <c r="G81" s="65">
        <f>SUM(D81:F81)</f>
        <v>9</v>
      </c>
    </row>
    <row r="82" spans="1:7" x14ac:dyDescent="0.25">
      <c r="A82" s="59">
        <v>3</v>
      </c>
      <c r="B82" s="73" t="s">
        <v>115</v>
      </c>
      <c r="C82" s="73" t="s">
        <v>87</v>
      </c>
      <c r="D82" s="64">
        <f>SUMIF(Vitesse!C:C,"GERMAIN KYLIAN",Vitesse!F:F)</f>
        <v>1</v>
      </c>
      <c r="E82" s="64">
        <f>SUMIF('cyclo cross'!C:C,"GERMAIN KYLIAN",'cyclo cross'!F:F)</f>
        <v>1</v>
      </c>
      <c r="F82" s="64">
        <f>SUMIF(Route!C:C,"GERMAIN KYLIAN",Route!E:E)</f>
        <v>12</v>
      </c>
      <c r="G82" s="65">
        <f>SUM(D82:F82)</f>
        <v>14</v>
      </c>
    </row>
    <row r="83" spans="1:7" x14ac:dyDescent="0.25">
      <c r="A83" s="59">
        <v>4</v>
      </c>
      <c r="B83" s="74" t="s">
        <v>76</v>
      </c>
      <c r="C83" s="74" t="s">
        <v>77</v>
      </c>
      <c r="D83" s="64">
        <f>SUMIF(Vitesse!C:C,"AUFORT ALEXIS",Vitesse!F:F)</f>
        <v>4</v>
      </c>
      <c r="E83" s="64">
        <f>SUMIF('cyclo cross'!C:C,"AUFORT ALEXIS",'cyclo cross'!F:F)</f>
        <v>6</v>
      </c>
      <c r="F83" s="64">
        <f>SUMIF(Route!C:C,"AUFORT ALEXIS",Route!E:E)</f>
        <v>5</v>
      </c>
      <c r="G83" s="65">
        <f>SUM(D83:F83)</f>
        <v>15</v>
      </c>
    </row>
    <row r="84" spans="1:7" x14ac:dyDescent="0.25">
      <c r="A84" s="59">
        <v>5</v>
      </c>
      <c r="B84" s="74" t="s">
        <v>101</v>
      </c>
      <c r="C84" s="74" t="s">
        <v>83</v>
      </c>
      <c r="D84" s="64">
        <f>SUMIF(Vitesse!C:C,"THIERRY Pierre",Vitesse!F:F)</f>
        <v>7</v>
      </c>
      <c r="E84" s="64">
        <f>SUMIF('cyclo cross'!C:C,"THIERRY Pierre",'cyclo cross'!F:F)</f>
        <v>4</v>
      </c>
      <c r="F84" s="64">
        <f>SUMIF(Route!C:C,"THIERRY Pierre",Route!E:E)</f>
        <v>15</v>
      </c>
      <c r="G84" s="65">
        <f>SUM(D84:F84)</f>
        <v>26</v>
      </c>
    </row>
    <row r="85" spans="1:7" x14ac:dyDescent="0.25">
      <c r="A85" s="59">
        <v>6</v>
      </c>
      <c r="B85" s="73" t="s">
        <v>40</v>
      </c>
      <c r="C85" s="73" t="s">
        <v>77</v>
      </c>
      <c r="D85" s="64">
        <f>SUMIF(Vitesse!C:C,"HORPIN RAMPAL MAEL",Vitesse!F:F)</f>
        <v>11</v>
      </c>
      <c r="E85" s="64">
        <f>SUMIF('cyclo cross'!C:C,"HORPIN RAMPAL MAEL",'cyclo cross'!F:F)</f>
        <v>14</v>
      </c>
      <c r="F85" s="64">
        <f>SUMIF(Route!C:C,"HORPIN RAMPAL MAEL",Route!E:E)</f>
        <v>7</v>
      </c>
      <c r="G85" s="65">
        <f>SUM(D85:F85)</f>
        <v>32</v>
      </c>
    </row>
    <row r="86" spans="1:7" x14ac:dyDescent="0.25">
      <c r="A86" s="59">
        <v>7</v>
      </c>
      <c r="B86" s="73" t="s">
        <v>129</v>
      </c>
      <c r="C86" s="73" t="s">
        <v>77</v>
      </c>
      <c r="D86" s="64">
        <f>SUMIF(Vitesse!C:C,"CUSHWAY Maximilian",Vitesse!F:F)</f>
        <v>10</v>
      </c>
      <c r="E86" s="64">
        <f>SUMIF('cyclo cross'!C:C,"CUSHWAY Maximilian",'cyclo cross'!F:F)</f>
        <v>15</v>
      </c>
      <c r="F86" s="64">
        <f>SUMIF(Route!C:C,"CUSHWAY Maximilian",Route!E:E)</f>
        <v>8</v>
      </c>
      <c r="G86" s="65">
        <f>SUM(D86:F86)</f>
        <v>33</v>
      </c>
    </row>
    <row r="87" spans="1:7" x14ac:dyDescent="0.25">
      <c r="A87" s="59">
        <v>8</v>
      </c>
      <c r="B87" s="73" t="s">
        <v>156</v>
      </c>
      <c r="C87" s="73" t="s">
        <v>77</v>
      </c>
      <c r="D87" s="64">
        <f>SUMIF(Vitesse!C:C,"LE TUTOUR FRANCOIS",Vitesse!F:F)</f>
        <v>16</v>
      </c>
      <c r="E87" s="64">
        <f>SUMIF('cyclo cross'!C:C,"LE TUTOUR FRANCOIS",'cyclo cross'!F:F)</f>
        <v>9</v>
      </c>
      <c r="F87" s="64">
        <f>SUMIF(Route!C:C,"LE TUTOUR FRANCOIS",Route!E:E)</f>
        <v>10</v>
      </c>
      <c r="G87" s="65">
        <f>SUM(D87:F87)</f>
        <v>35</v>
      </c>
    </row>
    <row r="88" spans="1:7" x14ac:dyDescent="0.25">
      <c r="A88" s="59">
        <v>9</v>
      </c>
      <c r="B88" s="74" t="s">
        <v>105</v>
      </c>
      <c r="C88" s="74" t="s">
        <v>106</v>
      </c>
      <c r="D88" s="64">
        <f>SUMIF(Vitesse!C:C,"CADORET THEOTIME",Vitesse!F:F)</f>
        <v>12</v>
      </c>
      <c r="E88" s="64">
        <f>SUMIF('cyclo cross'!C:C,"CADORET THEOTIME",'cyclo cross'!F:F)</f>
        <v>24</v>
      </c>
      <c r="F88" s="64">
        <f>SUMIF(Route!C:C,"CADORET THEOTIME",Route!E:E)</f>
        <v>1</v>
      </c>
      <c r="G88" s="65">
        <f>SUM(D88:F88)</f>
        <v>37</v>
      </c>
    </row>
    <row r="89" spans="1:7" x14ac:dyDescent="0.25">
      <c r="A89" s="59">
        <v>10</v>
      </c>
      <c r="B89" s="74" t="s">
        <v>97</v>
      </c>
      <c r="C89" s="74" t="s">
        <v>75</v>
      </c>
      <c r="D89" s="64">
        <f>SUMIF(Vitesse!C:C,"LE PALLEC Mathis",Vitesse!F:F)</f>
        <v>13</v>
      </c>
      <c r="E89" s="64">
        <f>SUMIF('cyclo cross'!C:C,"LE PALLEC Mathis",'cyclo cross'!F:F)</f>
        <v>12</v>
      </c>
      <c r="F89" s="64">
        <f>SUMIF(Route!C:C,"LE PALLEC Mathis",Route!E:E)</f>
        <v>13</v>
      </c>
      <c r="G89" s="65">
        <f>SUM(D89:F89)</f>
        <v>38</v>
      </c>
    </row>
    <row r="90" spans="1:7" x14ac:dyDescent="0.25">
      <c r="A90" s="59">
        <v>11</v>
      </c>
      <c r="B90" s="74" t="s">
        <v>78</v>
      </c>
      <c r="C90" s="74" t="s">
        <v>79</v>
      </c>
      <c r="D90" s="64">
        <f>SUMIF(Vitesse!C:C,"APVRILLE JULIAN",Vitesse!F:F)</f>
        <v>5</v>
      </c>
      <c r="E90" s="64">
        <f>SUMIF('cyclo cross'!C:C,"APVRILLE JULIAN",'cyclo cross'!F:F)</f>
        <v>22</v>
      </c>
      <c r="F90" s="64">
        <f>SUMIF(Route!C:C,"APVRILLE JULIAN",Route!E:E)</f>
        <v>11</v>
      </c>
      <c r="G90" s="65">
        <f>SUM(D90:F90)</f>
        <v>38</v>
      </c>
    </row>
    <row r="91" spans="1:7" x14ac:dyDescent="0.25">
      <c r="A91" s="59">
        <v>12</v>
      </c>
      <c r="B91" s="73" t="s">
        <v>120</v>
      </c>
      <c r="C91" s="73" t="s">
        <v>75</v>
      </c>
      <c r="D91" s="64">
        <f>SUMIF(Vitesse!C:C,"DELALANDE Basile",Vitesse!F:F)</f>
        <v>17</v>
      </c>
      <c r="E91" s="64">
        <f>SUMIF('cyclo cross'!C:C,"DELALANDE Basile",'cyclo cross'!F:F)</f>
        <v>16</v>
      </c>
      <c r="F91" s="64">
        <f>SUMIF(Route!C:C,"DELALANDE Basile",Route!E:E)</f>
        <v>9</v>
      </c>
      <c r="G91" s="65">
        <f>SUM(D91:F91)</f>
        <v>42</v>
      </c>
    </row>
    <row r="92" spans="1:7" x14ac:dyDescent="0.25">
      <c r="A92" s="59">
        <v>13</v>
      </c>
      <c r="B92" s="73" t="s">
        <v>151</v>
      </c>
      <c r="C92" s="73" t="s">
        <v>77</v>
      </c>
      <c r="D92" s="64">
        <f>SUMIF(Vitesse!C:C,"LE PORH ROMAIN",Vitesse!F:F)</f>
        <v>14</v>
      </c>
      <c r="E92" s="64">
        <f>SUMIF('cyclo cross'!C:C,"LE PORH ROMAIN",'cyclo cross'!F:F)</f>
        <v>5</v>
      </c>
      <c r="F92" s="64">
        <f>SUMIF(Route!C:C,"LE PORH ROMAIN",Route!E:E)</f>
        <v>25</v>
      </c>
      <c r="G92" s="65">
        <f>SUM(D92:F92)</f>
        <v>44</v>
      </c>
    </row>
    <row r="93" spans="1:7" x14ac:dyDescent="0.25">
      <c r="A93" s="59">
        <v>14</v>
      </c>
      <c r="B93" s="73" t="s">
        <v>142</v>
      </c>
      <c r="C93" s="73" t="s">
        <v>75</v>
      </c>
      <c r="D93" s="64">
        <f>SUMIF(Vitesse!C:C,"LE BARS BRESSON Marius",Vitesse!F:F)</f>
        <v>15</v>
      </c>
      <c r="E93" s="64">
        <f>SUMIF('cyclo cross'!C:C,"LE BARS BRESSON Marius",'cyclo cross'!F:F)</f>
        <v>11</v>
      </c>
      <c r="F93" s="64">
        <f>SUMIF(Route!C:C,"LE BARS BRESSON Marius",Route!E:E)</f>
        <v>18</v>
      </c>
      <c r="G93" s="65">
        <f>SUM(D93:F93)</f>
        <v>44</v>
      </c>
    </row>
    <row r="94" spans="1:7" x14ac:dyDescent="0.25">
      <c r="A94" s="59">
        <v>15</v>
      </c>
      <c r="B94" s="73" t="s">
        <v>133</v>
      </c>
      <c r="C94" s="73" t="s">
        <v>75</v>
      </c>
      <c r="D94" s="64">
        <f>SUMIF(Vitesse!C:C,"DREANO Victor",Vitesse!F:F)</f>
        <v>18</v>
      </c>
      <c r="E94" s="64">
        <f>SUMIF('cyclo cross'!C:C,"DREANO Victor",'cyclo cross'!F:F)</f>
        <v>10</v>
      </c>
      <c r="F94" s="64">
        <f>SUMIF(Route!C:C,"DREANO Victor",Route!E:E)</f>
        <v>17</v>
      </c>
      <c r="G94" s="65">
        <f>SUM(D94:F94)</f>
        <v>45</v>
      </c>
    </row>
    <row r="95" spans="1:7" x14ac:dyDescent="0.25">
      <c r="A95" s="59">
        <v>16</v>
      </c>
      <c r="B95" s="74" t="s">
        <v>74</v>
      </c>
      <c r="C95" s="74" t="s">
        <v>75</v>
      </c>
      <c r="D95" s="64">
        <f>SUMIF(Vitesse!C:C,"GUILLEMET Axel",Vitesse!F:F)</f>
        <v>21</v>
      </c>
      <c r="E95" s="64">
        <f>SUMIF('cyclo cross'!C:C,"GUILLEMET Axel",'cyclo cross'!F:F)</f>
        <v>8</v>
      </c>
      <c r="F95" s="64">
        <f>SUMIF(Route!C:C,"GUILLEMET Axel",Route!E:E)</f>
        <v>19</v>
      </c>
      <c r="G95" s="65">
        <f>SUM(D95:F95)</f>
        <v>48</v>
      </c>
    </row>
    <row r="96" spans="1:7" x14ac:dyDescent="0.25">
      <c r="A96" s="59">
        <v>17</v>
      </c>
      <c r="B96" s="74" t="s">
        <v>100</v>
      </c>
      <c r="C96" s="74" t="s">
        <v>81</v>
      </c>
      <c r="D96" s="64">
        <f>SUMIF(Vitesse!C:C,"MOUELLIC Justin",Vitesse!F:F)</f>
        <v>6</v>
      </c>
      <c r="E96" s="64">
        <f>SUMIF('cyclo cross'!C:C,"MOUELLIC Justin",'cyclo cross'!F:F)</f>
        <v>18</v>
      </c>
      <c r="F96" s="64">
        <f>SUMIF(Route!C:C,"MOUELLIC Justin",Route!E:E)</f>
        <v>28</v>
      </c>
      <c r="G96" s="65">
        <f>SUM(D96:F96)</f>
        <v>52</v>
      </c>
    </row>
    <row r="97" spans="1:7" x14ac:dyDescent="0.25">
      <c r="A97" s="59">
        <v>18</v>
      </c>
      <c r="B97" s="73" t="s">
        <v>150</v>
      </c>
      <c r="C97" s="73" t="s">
        <v>75</v>
      </c>
      <c r="D97" s="64">
        <f>SUMIF(Vitesse!C:C,"GARAUD Estéban",Vitesse!F:F)</f>
        <v>23</v>
      </c>
      <c r="E97" s="64">
        <f>SUMIF('cyclo cross'!C:C,"GARAUD Estéban",'cyclo cross'!F:F)</f>
        <v>21</v>
      </c>
      <c r="F97" s="64">
        <f>SUMIF(Route!C:C,"GARAUD Estéban",Route!E:E)</f>
        <v>26</v>
      </c>
      <c r="G97" s="65">
        <f>SUM(D97:F97)</f>
        <v>70</v>
      </c>
    </row>
    <row r="98" spans="1:7" x14ac:dyDescent="0.25">
      <c r="A98" s="59">
        <v>19</v>
      </c>
      <c r="B98" s="73" t="s">
        <v>135</v>
      </c>
      <c r="C98" s="73" t="s">
        <v>79</v>
      </c>
      <c r="D98" s="64">
        <f>SUMIF(Vitesse!C:C,"RUELLO ANTOINE",Vitesse!F:F)</f>
        <v>22</v>
      </c>
      <c r="E98" s="64">
        <f>SUMIF('cyclo cross'!C:C,"RUELLO ANTOINE",'cyclo cross'!F:F)</f>
        <v>17</v>
      </c>
      <c r="F98" s="64">
        <f>SUMIF(Route!C:C,"RUELLO ANTOINE",Route!E:E)</f>
        <v>32</v>
      </c>
      <c r="G98" s="65">
        <f>SUM(D98:F98)</f>
        <v>71</v>
      </c>
    </row>
    <row r="99" spans="1:7" x14ac:dyDescent="0.25">
      <c r="A99" s="59">
        <v>20</v>
      </c>
      <c r="B99" s="74" t="s">
        <v>98</v>
      </c>
      <c r="C99" s="74" t="s">
        <v>77</v>
      </c>
      <c r="D99" s="64">
        <f>SUMIF(Vitesse!C:C,"BOUR BAPTISTE",Vitesse!F:F)</f>
        <v>31</v>
      </c>
      <c r="E99" s="64">
        <f>SUMIF('cyclo cross'!C:C,"BOUR BAPTISTE",'cyclo cross'!F:F)</f>
        <v>26</v>
      </c>
      <c r="F99" s="64">
        <f>SUMIF(Route!C:C,"BOUR BAPTISTE",Route!E:E)</f>
        <v>20</v>
      </c>
      <c r="G99" s="65">
        <f>SUM(D99:F99)</f>
        <v>77</v>
      </c>
    </row>
    <row r="100" spans="1:7" x14ac:dyDescent="0.25">
      <c r="A100" s="59">
        <v>21</v>
      </c>
      <c r="B100" s="73" t="s">
        <v>122</v>
      </c>
      <c r="C100" s="73" t="s">
        <v>79</v>
      </c>
      <c r="D100" s="64">
        <f>SUMIF(Vitesse!C:C,"LE TUTOUR GURVAN",Vitesse!F:F)</f>
        <v>24</v>
      </c>
      <c r="E100" s="64">
        <f>SUMIF('cyclo cross'!C:C,"LE TUTOUR GURVAN",'cyclo cross'!F:F)</f>
        <v>37</v>
      </c>
      <c r="F100" s="64">
        <f>SUMIF(Route!C:C,"LE TUTOUR GURVAN",Route!E:E)</f>
        <v>16</v>
      </c>
      <c r="G100" s="65">
        <f>SUM(D100:F100)</f>
        <v>77</v>
      </c>
    </row>
    <row r="101" spans="1:7" x14ac:dyDescent="0.25">
      <c r="A101" s="59">
        <v>22</v>
      </c>
      <c r="B101" s="73" t="s">
        <v>147</v>
      </c>
      <c r="C101" s="73" t="s">
        <v>75</v>
      </c>
      <c r="D101" s="64">
        <f>SUMIF(Vitesse!C:C,"MOISAN Killian",Vitesse!F:F)</f>
        <v>61</v>
      </c>
      <c r="E101" s="64">
        <f>SUMIF('cyclo cross'!C:C,"MOISAN Killian",'cyclo cross'!F:F)</f>
        <v>19</v>
      </c>
      <c r="F101" s="64">
        <f>SUMIF(Route!C:C,"MOISAN Killian",Route!E:E)</f>
        <v>2</v>
      </c>
      <c r="G101" s="65">
        <f>SUM(D101:F101)</f>
        <v>82</v>
      </c>
    </row>
    <row r="102" spans="1:7" x14ac:dyDescent="0.25">
      <c r="A102" s="59">
        <v>23</v>
      </c>
      <c r="B102" s="73" t="s">
        <v>144</v>
      </c>
      <c r="C102" s="73" t="s">
        <v>75</v>
      </c>
      <c r="D102" s="64">
        <f>SUMIF(Vitesse!C:C,"GAUDIN Raphaël",Vitesse!F:F)</f>
        <v>26</v>
      </c>
      <c r="E102" s="64">
        <f>SUMIF('cyclo cross'!C:C,"GAUDIN Raphaël",'cyclo cross'!F:F)</f>
        <v>23</v>
      </c>
      <c r="F102" s="64">
        <f>SUMIF(Route!C:C,"GAUDIN Raphaël",Route!E:E)</f>
        <v>33</v>
      </c>
      <c r="G102" s="65">
        <f>SUM(D102:F102)</f>
        <v>82</v>
      </c>
    </row>
    <row r="103" spans="1:7" x14ac:dyDescent="0.25">
      <c r="A103" s="59">
        <v>24</v>
      </c>
      <c r="B103" s="73" t="s">
        <v>130</v>
      </c>
      <c r="C103" s="73" t="s">
        <v>79</v>
      </c>
      <c r="D103" s="64">
        <f>SUMIF(Vitesse!C:C,"ORJEBIN José Luis",Vitesse!F:F)</f>
        <v>30</v>
      </c>
      <c r="E103" s="64">
        <f>SUMIF('cyclo cross'!C:C,"ORJEBIN José Luis",'cyclo cross'!F:F)</f>
        <v>25</v>
      </c>
      <c r="F103" s="64">
        <f>SUMIF(Route!C:C,"ORJEBIN José Luis",Route!E:E)</f>
        <v>27</v>
      </c>
      <c r="G103" s="65">
        <f>SUM(D103:F103)</f>
        <v>82</v>
      </c>
    </row>
    <row r="104" spans="1:7" x14ac:dyDescent="0.25">
      <c r="A104" s="59">
        <v>25</v>
      </c>
      <c r="B104" s="73" t="s">
        <v>154</v>
      </c>
      <c r="C104" s="73" t="s">
        <v>77</v>
      </c>
      <c r="D104" s="64">
        <f>SUMIF(Vitesse!C:C,"LE ROMANCER ANTOINE",Vitesse!F:F)</f>
        <v>32</v>
      </c>
      <c r="E104" s="64">
        <f>SUMIF('cyclo cross'!C:C,"LE ROMANCER ANTOINE",'cyclo cross'!F:F)</f>
        <v>28</v>
      </c>
      <c r="F104" s="64">
        <f>SUMIF(Route!C:C,"LE ROMANCER ANTOINE",Route!E:E)</f>
        <v>23</v>
      </c>
      <c r="G104" s="65">
        <f>SUM(D104:F104)</f>
        <v>83</v>
      </c>
    </row>
    <row r="105" spans="1:7" x14ac:dyDescent="0.25">
      <c r="A105" s="59">
        <v>26</v>
      </c>
      <c r="B105" s="74" t="s">
        <v>80</v>
      </c>
      <c r="C105" s="74" t="s">
        <v>81</v>
      </c>
      <c r="D105" s="64">
        <f>SUMIF(Vitesse!C:C,"CONANEC Martin",Vitesse!F:F)</f>
        <v>48</v>
      </c>
      <c r="E105" s="64">
        <f>SUMIF('cyclo cross'!C:C,"CONANEC Martin",'cyclo cross'!F:F)</f>
        <v>20</v>
      </c>
      <c r="F105" s="64">
        <f>SUMIF(Route!C:C,"CONANEC Martin",Route!E:E)</f>
        <v>21</v>
      </c>
      <c r="G105" s="65">
        <f>SUM(D105:F105)</f>
        <v>89</v>
      </c>
    </row>
    <row r="106" spans="1:7" x14ac:dyDescent="0.25">
      <c r="A106" s="59">
        <v>27</v>
      </c>
      <c r="B106" s="73" t="s">
        <v>126</v>
      </c>
      <c r="C106" s="73" t="s">
        <v>93</v>
      </c>
      <c r="D106" s="64">
        <f>SUMIF(Vitesse!C:C,"PELIZZARI Antoine",Vitesse!F:F)</f>
        <v>37</v>
      </c>
      <c r="E106" s="64">
        <f>SUMIF('cyclo cross'!C:C,"PELIZZARI Antoine",'cyclo cross'!F:F)</f>
        <v>27</v>
      </c>
      <c r="F106" s="64">
        <f>SUMIF(Route!C:C,"PELIZZARI Antoine",Route!E:E)</f>
        <v>29</v>
      </c>
      <c r="G106" s="65">
        <f>SUM(D106:F106)</f>
        <v>93</v>
      </c>
    </row>
    <row r="107" spans="1:7" x14ac:dyDescent="0.25">
      <c r="A107" s="59">
        <v>28</v>
      </c>
      <c r="B107" s="73" t="s">
        <v>138</v>
      </c>
      <c r="C107" s="73" t="s">
        <v>75</v>
      </c>
      <c r="D107" s="64">
        <f>SUMIF(Vitesse!C:C,"DUVAL Romain",Vitesse!F:F)</f>
        <v>29</v>
      </c>
      <c r="E107" s="64">
        <f>SUMIF('cyclo cross'!C:C,"DUVAL Romain",'cyclo cross'!F:F)</f>
        <v>35</v>
      </c>
      <c r="F107" s="64">
        <f>SUMIF(Route!C:C,"DUVAL Romain",Route!E:E)</f>
        <v>31</v>
      </c>
      <c r="G107" s="65">
        <f>SUM(D107:F107)</f>
        <v>95</v>
      </c>
    </row>
    <row r="108" spans="1:7" x14ac:dyDescent="0.25">
      <c r="A108" s="59">
        <v>29</v>
      </c>
      <c r="B108" s="73" t="s">
        <v>155</v>
      </c>
      <c r="C108" s="73" t="s">
        <v>75</v>
      </c>
      <c r="D108" s="64">
        <f>SUMIF(Vitesse!C:C,"MARTIN Nathan",Vitesse!F:F)</f>
        <v>46</v>
      </c>
      <c r="E108" s="64">
        <f>SUMIF('cyclo cross'!C:C,"MARTIN Nathan",'cyclo cross'!F:F)</f>
        <v>29</v>
      </c>
      <c r="F108" s="64">
        <f>SUMIF(Route!C:C,"MARTIN Nathan",Route!E:E)</f>
        <v>30</v>
      </c>
      <c r="G108" s="65">
        <f>SUM(D108:F108)</f>
        <v>105</v>
      </c>
    </row>
    <row r="109" spans="1:7" x14ac:dyDescent="0.25">
      <c r="A109" s="59">
        <v>30</v>
      </c>
      <c r="B109" s="73" t="s">
        <v>134</v>
      </c>
      <c r="C109" s="73" t="s">
        <v>77</v>
      </c>
      <c r="D109" s="64">
        <f>SUMIF(Vitesse!C:C,"DE GRAEVE KILIAN",Vitesse!F:F)</f>
        <v>36</v>
      </c>
      <c r="E109" s="64">
        <f>SUMIF('cyclo cross'!C:C,"DE GRAEVE KILIAN",'cyclo cross'!F:F)</f>
        <v>47</v>
      </c>
      <c r="F109" s="64">
        <f>SUMIF(Route!C:C,"DE GRAEVE KILIAN",Route!E:E)</f>
        <v>24</v>
      </c>
      <c r="G109" s="65">
        <f>SUM(D109:F109)</f>
        <v>107</v>
      </c>
    </row>
    <row r="110" spans="1:7" x14ac:dyDescent="0.25">
      <c r="A110" s="59">
        <v>31</v>
      </c>
      <c r="B110" s="74" t="s">
        <v>82</v>
      </c>
      <c r="C110" s="74" t="s">
        <v>83</v>
      </c>
      <c r="D110" s="64">
        <f>SUMIF(Vitesse!C:C,"QUELARD Antonin",Vitesse!F:F)</f>
        <v>45</v>
      </c>
      <c r="E110" s="64">
        <f>SUMIF('cyclo cross'!C:C,"QUELARD Antonin",'cyclo cross'!F:F)</f>
        <v>42</v>
      </c>
      <c r="F110" s="64">
        <f>SUMIF(Route!C:C,"QUELARD Antonin",Route!E:E)</f>
        <v>22</v>
      </c>
      <c r="G110" s="65">
        <f>SUM(D110:F110)</f>
        <v>109</v>
      </c>
    </row>
    <row r="111" spans="1:7" x14ac:dyDescent="0.25">
      <c r="A111" s="59">
        <v>32</v>
      </c>
      <c r="B111" s="74" t="s">
        <v>84</v>
      </c>
      <c r="C111" s="74" t="s">
        <v>85</v>
      </c>
      <c r="D111" s="64">
        <f>SUMIF(Vitesse!C:C,"ETESSE FRANCOIS",Vitesse!F:F)</f>
        <v>39</v>
      </c>
      <c r="E111" s="64">
        <f>SUMIF('cyclo cross'!C:C,"ETESSE FRANCOIS",'cyclo cross'!F:F)</f>
        <v>33</v>
      </c>
      <c r="F111" s="64">
        <f>SUMIF(Route!C:C,"ETESSE FRANCOIS",Route!E:E)</f>
        <v>49</v>
      </c>
      <c r="G111" s="65">
        <f>SUM(D111:F111)</f>
        <v>121</v>
      </c>
    </row>
    <row r="112" spans="1:7" x14ac:dyDescent="0.25">
      <c r="A112" s="59">
        <v>33</v>
      </c>
      <c r="B112" s="73" t="s">
        <v>111</v>
      </c>
      <c r="C112" s="73" t="s">
        <v>77</v>
      </c>
      <c r="D112" s="64">
        <f>SUMIF(Vitesse!C:C,"CHANSON ENZO",Vitesse!F:F)</f>
        <v>34</v>
      </c>
      <c r="E112" s="64">
        <f>SUMIF('cyclo cross'!C:C,"CHANSON ENZO",'cyclo cross'!F:F)</f>
        <v>43</v>
      </c>
      <c r="F112" s="64">
        <f>SUMIF(Route!C:C,"CHANSON ENZO",Route!E:E)</f>
        <v>45</v>
      </c>
      <c r="G112" s="65">
        <f>SUM(D112:F112)</f>
        <v>122</v>
      </c>
    </row>
    <row r="113" spans="1:7" x14ac:dyDescent="0.25">
      <c r="A113" s="59">
        <v>34</v>
      </c>
      <c r="B113" s="74" t="s">
        <v>103</v>
      </c>
      <c r="C113" s="74" t="s">
        <v>87</v>
      </c>
      <c r="D113" s="64">
        <f>SUMIF(Vitesse!C:C,"DE GUERDAVID FRANCK",Vitesse!F:F)</f>
        <v>25</v>
      </c>
      <c r="E113" s="64">
        <f>SUMIF('cyclo cross'!C:C,"DE GUERDAVID FRANCK",'cyclo cross'!F:F)</f>
        <v>53</v>
      </c>
      <c r="F113" s="64">
        <f>SUMIF(Route!C:C,"DE GUERDAVID FRANCK",Route!E:E)</f>
        <v>48</v>
      </c>
      <c r="G113" s="65">
        <f>SUM(D113:F113)</f>
        <v>126</v>
      </c>
    </row>
    <row r="114" spans="1:7" x14ac:dyDescent="0.25">
      <c r="A114" s="59">
        <v>35</v>
      </c>
      <c r="B114" s="73" t="s">
        <v>148</v>
      </c>
      <c r="C114" s="73" t="s">
        <v>77</v>
      </c>
      <c r="D114" s="64">
        <f>SUMIF(Vitesse!C:C,"LE NOUVEL  MALO",Vitesse!F:F)</f>
        <v>52</v>
      </c>
      <c r="E114" s="64">
        <f>SUMIF('cyclo cross'!C:C,"LE NOUVEL  MALO",'cyclo cross'!F:F)</f>
        <v>38</v>
      </c>
      <c r="F114" s="64">
        <f>SUMIF(Route!C:C,"LE NOUVEL  MALO",Route!E:E)</f>
        <v>40</v>
      </c>
      <c r="G114" s="65">
        <f>SUM(D114:F114)</f>
        <v>130</v>
      </c>
    </row>
    <row r="115" spans="1:7" x14ac:dyDescent="0.25">
      <c r="A115" s="59">
        <v>36</v>
      </c>
      <c r="B115" s="73" t="s">
        <v>128</v>
      </c>
      <c r="C115" s="73" t="s">
        <v>75</v>
      </c>
      <c r="D115" s="64">
        <f>SUMIF(Vitesse!C:C,"ROHEL Yanis",Vitesse!F:F)</f>
        <v>49</v>
      </c>
      <c r="E115" s="64">
        <f>SUMIF('cyclo cross'!C:C,"ROHEL Yanis",'cyclo cross'!F:F)</f>
        <v>41</v>
      </c>
      <c r="F115" s="64">
        <v>41</v>
      </c>
      <c r="G115" s="65">
        <f>SUM(D115:F115)</f>
        <v>131</v>
      </c>
    </row>
    <row r="116" spans="1:7" x14ac:dyDescent="0.25">
      <c r="A116" s="59">
        <v>37</v>
      </c>
      <c r="B116" s="74" t="s">
        <v>92</v>
      </c>
      <c r="C116" s="74" t="s">
        <v>93</v>
      </c>
      <c r="D116" s="64">
        <f>SUMIF(Vitesse!C:C,"LE COSSEC Raphaêl",Vitesse!F:F)</f>
        <v>38</v>
      </c>
      <c r="E116" s="64">
        <f>SUMIF('cyclo cross'!C:C,"LE COSSEC Raphaêl",'cyclo cross'!F:F)</f>
        <v>60</v>
      </c>
      <c r="F116" s="64">
        <f>SUMIF(Route!C:C,"LE COSSEC Raphaêl",Route!E:E)</f>
        <v>38</v>
      </c>
      <c r="G116" s="65">
        <f>SUM(D116:F116)</f>
        <v>136</v>
      </c>
    </row>
    <row r="117" spans="1:7" x14ac:dyDescent="0.25">
      <c r="A117" s="59">
        <v>38</v>
      </c>
      <c r="B117" s="73" t="s">
        <v>132</v>
      </c>
      <c r="C117" s="73" t="s">
        <v>106</v>
      </c>
      <c r="D117" s="64">
        <f>SUMIF(Vitesse!C:C,"JOUBREL Cyriac",Vitesse!F:F)</f>
        <v>42</v>
      </c>
      <c r="E117" s="64">
        <f>SUMIF('cyclo cross'!C:C,"JOUBREL Cyriac",'cyclo cross'!F:F)</f>
        <v>46</v>
      </c>
      <c r="F117" s="64">
        <f>SUMIF(Route!C:C,"JOUBREL Cyriac",Route!E:E)</f>
        <v>50</v>
      </c>
      <c r="G117" s="65">
        <f>SUM(D117:F117)</f>
        <v>138</v>
      </c>
    </row>
    <row r="118" spans="1:7" x14ac:dyDescent="0.25">
      <c r="A118" s="59">
        <v>39</v>
      </c>
      <c r="B118" s="73" t="s">
        <v>108</v>
      </c>
      <c r="C118" s="73" t="s">
        <v>95</v>
      </c>
      <c r="D118" s="64">
        <f>SUMIF(Vitesse!C:C,"LEBADEZET LILIAN ",Vitesse!F:F)</f>
        <v>50</v>
      </c>
      <c r="E118" s="64">
        <f>SUMIF('cyclo cross'!C:C,"LEBADEZET LILIAN ",'cyclo cross'!F:F)</f>
        <v>56</v>
      </c>
      <c r="F118" s="64">
        <f>SUMIF(Route!C:C,"LEBADEZET LILIAN ",Route!E:E)</f>
        <v>34</v>
      </c>
      <c r="G118" s="65">
        <f>SUM(D118:F118)</f>
        <v>140</v>
      </c>
    </row>
    <row r="119" spans="1:7" x14ac:dyDescent="0.25">
      <c r="A119" s="59">
        <v>40</v>
      </c>
      <c r="B119" s="74" t="s">
        <v>96</v>
      </c>
      <c r="C119" s="74" t="s">
        <v>73</v>
      </c>
      <c r="D119" s="64">
        <f>SUMIF(Vitesse!C:C,"LANGLO Corentin",Vitesse!F:F)</f>
        <v>43</v>
      </c>
      <c r="E119" s="64">
        <f>SUMIF('cyclo cross'!C:C,"LANGLO Corentin",'cyclo cross'!F:F)</f>
        <v>48</v>
      </c>
      <c r="F119" s="64">
        <f>SUMIF(Route!C:C,"LANGLO Corentin",Route!E:E)</f>
        <v>51</v>
      </c>
      <c r="G119" s="65">
        <f>SUM(D119:F119)</f>
        <v>142</v>
      </c>
    </row>
    <row r="120" spans="1:7" x14ac:dyDescent="0.25">
      <c r="A120" s="59">
        <v>41</v>
      </c>
      <c r="B120" s="74" t="s">
        <v>102</v>
      </c>
      <c r="C120" s="74" t="s">
        <v>85</v>
      </c>
      <c r="D120" s="64">
        <f>SUMIF(Vitesse!C:C,"MARTIN ELOUANN",Vitesse!F:F)</f>
        <v>40</v>
      </c>
      <c r="E120" s="64">
        <f>SUMIF('cyclo cross'!C:C,"MARTIN ELOUANN",'cyclo cross'!F:F)</f>
        <v>59</v>
      </c>
      <c r="F120" s="64">
        <f>SUMIF(Route!C:C,"MARTIN ELOUANN",Route!E:E)</f>
        <v>43</v>
      </c>
      <c r="G120" s="65">
        <f>SUM(D120:F120)</f>
        <v>142</v>
      </c>
    </row>
    <row r="121" spans="1:7" x14ac:dyDescent="0.25">
      <c r="A121" s="59">
        <v>42</v>
      </c>
      <c r="B121" s="73" t="s">
        <v>123</v>
      </c>
      <c r="C121" s="73" t="s">
        <v>81</v>
      </c>
      <c r="D121" s="64">
        <f>SUMIF(Vitesse!C:C,"RICHARD Clément",Vitesse!F:F)</f>
        <v>51</v>
      </c>
      <c r="E121" s="64">
        <f>SUMIF('cyclo cross'!C:C,"RICHARD Clément",'cyclo cross'!F:F)</f>
        <v>57</v>
      </c>
      <c r="F121" s="64">
        <f>SUMIF(Route!C:C,"RICHARD Clément",Route!E:E)</f>
        <v>37</v>
      </c>
      <c r="G121" s="65">
        <f>SUM(D121:F121)</f>
        <v>145</v>
      </c>
    </row>
    <row r="122" spans="1:7" x14ac:dyDescent="0.25">
      <c r="A122" s="59">
        <v>43</v>
      </c>
      <c r="B122" s="73" t="s">
        <v>140</v>
      </c>
      <c r="C122" s="73" t="s">
        <v>81</v>
      </c>
      <c r="D122" s="64">
        <f>SUMIF(Vitesse!C:C,"LUCAS Théophile",Vitesse!F:F)</f>
        <v>56</v>
      </c>
      <c r="E122" s="64">
        <f>SUMIF('cyclo cross'!C:C,"LUCAS Théophile",'cyclo cross'!F:F)</f>
        <v>51</v>
      </c>
      <c r="F122" s="64">
        <v>42</v>
      </c>
      <c r="G122" s="65">
        <f>SUM(D122:F122)</f>
        <v>149</v>
      </c>
    </row>
    <row r="123" spans="1:7" x14ac:dyDescent="0.25">
      <c r="A123" s="59">
        <v>44</v>
      </c>
      <c r="B123" s="73" t="s">
        <v>117</v>
      </c>
      <c r="C123" s="73" t="s">
        <v>106</v>
      </c>
      <c r="D123" s="64">
        <f>SUMIF(Vitesse!C:C,"HUFFENUS Paul",Vitesse!F:F)</f>
        <v>59</v>
      </c>
      <c r="E123" s="64">
        <f>SUMIF('cyclo cross'!C:C,"HUFFENUS Paul",'cyclo cross'!F:F)</f>
        <v>55</v>
      </c>
      <c r="F123" s="64">
        <f>SUMIF(Route!C:C,"HUFFENUS Paul",Route!E:E)</f>
        <v>46</v>
      </c>
      <c r="G123" s="65">
        <f>SUM(D123:F123)</f>
        <v>160</v>
      </c>
    </row>
    <row r="124" spans="1:7" x14ac:dyDescent="0.25">
      <c r="A124" s="59">
        <v>45</v>
      </c>
      <c r="B124" s="74" t="s">
        <v>160</v>
      </c>
      <c r="C124" s="74" t="s">
        <v>89</v>
      </c>
      <c r="D124" s="64">
        <f>SUMIF(Vitesse!C:C,"JEFFREDO Lucaz",Vitesse!F:F)</f>
        <v>58</v>
      </c>
      <c r="E124" s="64">
        <f>SUMIF('cyclo cross'!C:C,"JEFFREDO Lucaz",'cyclo cross'!F:F)</f>
        <v>61</v>
      </c>
      <c r="F124" s="64">
        <f>SUMIF(Route!C:C,"JEFFREDO Lucaz",Route!E:E)</f>
        <v>47</v>
      </c>
      <c r="G124" s="65">
        <f>SUM(D124:F124)</f>
        <v>166</v>
      </c>
    </row>
    <row r="125" spans="1:7" x14ac:dyDescent="0.25">
      <c r="A125" s="59">
        <v>46</v>
      </c>
      <c r="B125" s="74" t="s">
        <v>88</v>
      </c>
      <c r="C125" s="74" t="s">
        <v>89</v>
      </c>
      <c r="D125" s="64">
        <f>SUMIF(Vitesse!C:C,"BRIENT VINCENT",Vitesse!F:F)</f>
        <v>60</v>
      </c>
      <c r="E125" s="64">
        <f>SUMIF('cyclo cross'!C:C,"BRIENT VINCENT",'cyclo cross'!F:F)</f>
        <v>62</v>
      </c>
      <c r="F125" s="64">
        <v>53</v>
      </c>
      <c r="G125" s="65">
        <f>SUM(D125:F125)</f>
        <v>175</v>
      </c>
    </row>
    <row r="126" spans="1:7" x14ac:dyDescent="0.25">
      <c r="A126" s="59">
        <v>47</v>
      </c>
      <c r="B126" s="73" t="s">
        <v>113</v>
      </c>
      <c r="C126" s="73" t="s">
        <v>81</v>
      </c>
      <c r="D126" s="64">
        <f>SUMIF(Vitesse!C:C,"GUILLOME Axel",Vitesse!F:F)</f>
        <v>9</v>
      </c>
      <c r="E126" s="64">
        <f>SUMIF('cyclo cross'!C:C,"GUILLOME Axel",'cyclo cross'!F:F)</f>
        <v>13</v>
      </c>
      <c r="F126" s="64">
        <v>200</v>
      </c>
      <c r="G126" s="65">
        <f>SUM(D126:F126)</f>
        <v>222</v>
      </c>
    </row>
    <row r="127" spans="1:7" x14ac:dyDescent="0.25">
      <c r="A127" s="59">
        <v>48</v>
      </c>
      <c r="B127" s="73" t="s">
        <v>116</v>
      </c>
      <c r="C127" s="73" t="s">
        <v>89</v>
      </c>
      <c r="D127" s="64">
        <f>SUMIF(Vitesse!C:C,"LE MER QUENTIN",Vitesse!F:F)</f>
        <v>20</v>
      </c>
      <c r="E127" s="64">
        <f>SUMIF('cyclo cross'!C:C,"LE MER QUENTIN",'cyclo cross'!F:F)</f>
        <v>32</v>
      </c>
      <c r="F127" s="64">
        <v>200</v>
      </c>
      <c r="G127" s="65">
        <f>SUM(D127:F127)</f>
        <v>252</v>
      </c>
    </row>
    <row r="128" spans="1:7" x14ac:dyDescent="0.25">
      <c r="A128" s="59">
        <v>49</v>
      </c>
      <c r="B128" s="73" t="s">
        <v>131</v>
      </c>
      <c r="C128" s="73" t="s">
        <v>81</v>
      </c>
      <c r="D128" s="64">
        <f>SUMIF(Vitesse!C:C,"CHARRIER Houarno",Vitesse!F:F)</f>
        <v>27</v>
      </c>
      <c r="E128" s="64">
        <f>SUMIF('cyclo cross'!C:C,"CHARRIER Houarno",'cyclo cross'!F:F)</f>
        <v>31</v>
      </c>
      <c r="F128" s="64">
        <v>200</v>
      </c>
      <c r="G128" s="65">
        <f>SUM(D128:F128)</f>
        <v>258</v>
      </c>
    </row>
    <row r="129" spans="1:7" x14ac:dyDescent="0.25">
      <c r="A129" s="59">
        <v>50</v>
      </c>
      <c r="B129" s="74" t="s">
        <v>94</v>
      </c>
      <c r="C129" s="74" t="s">
        <v>95</v>
      </c>
      <c r="D129" s="64">
        <f>SUMIF(Vitesse!C:C,"DESIGNE HUGO ",Vitesse!F:F)</f>
        <v>33</v>
      </c>
      <c r="E129" s="64">
        <f>SUMIF('cyclo cross'!C:C,"DESIGNE HUGO ",'cyclo cross'!F:F)</f>
        <v>39</v>
      </c>
      <c r="F129" s="64">
        <v>200</v>
      </c>
      <c r="G129" s="65">
        <f>SUM(D129:F129)</f>
        <v>272</v>
      </c>
    </row>
    <row r="130" spans="1:7" x14ac:dyDescent="0.25">
      <c r="A130" s="59">
        <v>51</v>
      </c>
      <c r="B130" s="73" t="s">
        <v>141</v>
      </c>
      <c r="C130" s="73" t="s">
        <v>106</v>
      </c>
      <c r="D130" s="64">
        <f>SUMIF(Vitesse!C:C,"LE CLEC`H MALO",Vitesse!F:F)</f>
        <v>28</v>
      </c>
      <c r="E130" s="64">
        <f>SUMIF('cyclo cross'!C:C,"LE CLEC`H MALO",'cyclo cross'!F:F)</f>
        <v>45</v>
      </c>
      <c r="F130" s="64">
        <v>200</v>
      </c>
      <c r="G130" s="65">
        <f>SUM(D130:F130)</f>
        <v>273</v>
      </c>
    </row>
    <row r="131" spans="1:7" x14ac:dyDescent="0.25">
      <c r="A131" s="59">
        <v>52</v>
      </c>
      <c r="B131" s="73" t="s">
        <v>118</v>
      </c>
      <c r="C131" s="73" t="s">
        <v>93</v>
      </c>
      <c r="D131" s="64">
        <f>SUMIF(Vitesse!C:C,"BUQUEN Jimilou",Vitesse!F:F)</f>
        <v>35</v>
      </c>
      <c r="E131" s="64">
        <f>SUMIF('cyclo cross'!C:C,"BUQUEN Jimilou",'cyclo cross'!F:F)</f>
        <v>49</v>
      </c>
      <c r="F131" s="64">
        <v>200</v>
      </c>
      <c r="G131" s="65">
        <f>SUM(D131:F131)</f>
        <v>284</v>
      </c>
    </row>
    <row r="132" spans="1:7" x14ac:dyDescent="0.25">
      <c r="A132" s="59">
        <v>53</v>
      </c>
      <c r="B132" s="73" t="s">
        <v>153</v>
      </c>
      <c r="C132" s="73" t="s">
        <v>75</v>
      </c>
      <c r="D132" s="64">
        <f>SUMIF(Vitesse!C:C,"ETIENNE  Antonin",Vitesse!F:F)</f>
        <v>53</v>
      </c>
      <c r="E132" s="64">
        <f>SUMIF('cyclo cross'!C:C,"ETIENNE  Antonin",'cyclo cross'!F:F)</f>
        <v>40</v>
      </c>
      <c r="F132" s="64">
        <v>200</v>
      </c>
      <c r="G132" s="65">
        <f>SUM(D132:F132)</f>
        <v>293</v>
      </c>
    </row>
    <row r="133" spans="1:7" x14ac:dyDescent="0.25">
      <c r="A133" s="38">
        <v>54</v>
      </c>
      <c r="B133" s="74" t="s">
        <v>86</v>
      </c>
      <c r="C133" s="74" t="s">
        <v>87</v>
      </c>
      <c r="D133" s="64">
        <f>SUMIF(Vitesse!C:C,"CHRISTIEN CLEMENT",Vitesse!F:F)</f>
        <v>62</v>
      </c>
      <c r="E133" s="64">
        <f>SUMIF('cyclo cross'!C:C,"CHRISTIEN CLEMENT",'cyclo cross'!F:F)</f>
        <v>34</v>
      </c>
      <c r="F133" s="64">
        <v>200</v>
      </c>
      <c r="G133" s="65">
        <f>SUM(D133:F133)</f>
        <v>296</v>
      </c>
    </row>
    <row r="134" spans="1:7" ht="23.25" x14ac:dyDescent="0.25">
      <c r="C134" s="82" t="s">
        <v>30</v>
      </c>
      <c r="D134" s="82"/>
      <c r="E134" s="82"/>
      <c r="F134" s="54"/>
    </row>
    <row r="136" spans="1:7" x14ac:dyDescent="0.25">
      <c r="B136" s="60" t="s">
        <v>33</v>
      </c>
      <c r="C136" s="60" t="s">
        <v>12</v>
      </c>
      <c r="D136" s="61" t="s">
        <v>35</v>
      </c>
      <c r="E136" s="61" t="s">
        <v>19</v>
      </c>
      <c r="F136" s="61" t="s">
        <v>20</v>
      </c>
      <c r="G136" s="61" t="s">
        <v>14</v>
      </c>
    </row>
    <row r="137" spans="1:7" x14ac:dyDescent="0.25">
      <c r="A137" s="68">
        <v>1</v>
      </c>
      <c r="B137" s="76" t="s">
        <v>158</v>
      </c>
      <c r="C137" s="76" t="s">
        <v>77</v>
      </c>
      <c r="D137" s="64">
        <f>SUMIF(Vitesse!C:C,"TREGOUET MAURENE (F)",Vitesse!F:F)</f>
        <v>19</v>
      </c>
      <c r="E137" s="64">
        <f>SUMIF('cyclo cross'!C:C,"TREGOUET MAURENE (F)",'cyclo cross'!F:F)</f>
        <v>7</v>
      </c>
      <c r="F137" s="64">
        <f>SUMIF(Route!C:C,"TREGOUET MAURENE (F)",Route!E:E)</f>
        <v>14</v>
      </c>
      <c r="G137" s="65">
        <f>SUM(D137:F137)</f>
        <v>40</v>
      </c>
    </row>
    <row r="138" spans="1:7" x14ac:dyDescent="0.25">
      <c r="A138" s="68">
        <v>2</v>
      </c>
      <c r="B138" s="76" t="s">
        <v>145</v>
      </c>
      <c r="C138" s="76" t="s">
        <v>77</v>
      </c>
      <c r="D138" s="64">
        <f>SUMIF(Vitesse!C:C,"JOUET MERIANE (F)",Vitesse!F:F)</f>
        <v>8</v>
      </c>
      <c r="E138" s="64">
        <f>SUMIF('cyclo cross'!C:C,"JOUET MERIANE (F)",'cyclo cross'!F:F)</f>
        <v>30</v>
      </c>
      <c r="F138" s="64">
        <f>SUMIF(Route!C:C,"JOUET MERIANE (F)",Route!E:E)</f>
        <v>6</v>
      </c>
      <c r="G138" s="65">
        <f>SUM(D138:F138)</f>
        <v>44</v>
      </c>
    </row>
    <row r="139" spans="1:7" x14ac:dyDescent="0.25">
      <c r="A139" s="68">
        <v>3</v>
      </c>
      <c r="B139" s="76" t="s">
        <v>124</v>
      </c>
      <c r="C139" s="76" t="s">
        <v>87</v>
      </c>
      <c r="D139" s="64">
        <f>SUMIF(Vitesse!C:C,"LECLERCQ MELANIE (F)",Vitesse!F:F)</f>
        <v>44</v>
      </c>
      <c r="E139" s="64">
        <f>SUMIF('cyclo cross'!C:C,"LECLERCQ MELANIE (F)",'cyclo cross'!F:F)</f>
        <v>36</v>
      </c>
      <c r="F139" s="64">
        <f>SUMIF(Route!C:C,"LECLERCQ MELANIE (F)",Route!E:E)</f>
        <v>36</v>
      </c>
      <c r="G139" s="65">
        <f>SUM(D139:F139)</f>
        <v>116</v>
      </c>
    </row>
    <row r="140" spans="1:7" x14ac:dyDescent="0.25">
      <c r="A140" s="68">
        <v>4</v>
      </c>
      <c r="B140" s="76" t="s">
        <v>112</v>
      </c>
      <c r="C140" s="76" t="s">
        <v>79</v>
      </c>
      <c r="D140" s="64">
        <f>SUMIF(Vitesse!C:C,"JEFFRAY ELEN (F)",Vitesse!F:F)</f>
        <v>41</v>
      </c>
      <c r="E140" s="64">
        <f>SUMIF('cyclo cross'!C:C,"JEFFRAY ELEN (F)",'cyclo cross'!F:F)</f>
        <v>52</v>
      </c>
      <c r="F140" s="64">
        <f>SUMIF(Route!C:C,"JEFFRAY ELEN (F)",Route!E:E)</f>
        <v>39</v>
      </c>
      <c r="G140" s="65">
        <f>SUM(D140:F140)</f>
        <v>132</v>
      </c>
    </row>
    <row r="141" spans="1:7" x14ac:dyDescent="0.25">
      <c r="A141" s="68">
        <v>5</v>
      </c>
      <c r="B141" s="76" t="s">
        <v>157</v>
      </c>
      <c r="C141" s="76" t="s">
        <v>77</v>
      </c>
      <c r="D141" s="64">
        <f>SUMIF(Vitesse!C:C,"MOREL MANON (F)",Vitesse!F:F)</f>
        <v>57</v>
      </c>
      <c r="E141" s="64">
        <f>SUMIF('cyclo cross'!C:C,"MOREL MANON (F)",'cyclo cross'!F:F)</f>
        <v>44</v>
      </c>
      <c r="F141" s="64">
        <f>SUMIF(Route!C:C,"MOREL MANON (F)",Route!E:E)</f>
        <v>35</v>
      </c>
      <c r="G141" s="65">
        <f>SUM(D141:F141)</f>
        <v>136</v>
      </c>
    </row>
    <row r="142" spans="1:7" x14ac:dyDescent="0.25">
      <c r="A142" s="68">
        <v>6</v>
      </c>
      <c r="B142" s="76" t="s">
        <v>136</v>
      </c>
      <c r="C142" s="76" t="s">
        <v>81</v>
      </c>
      <c r="D142" s="64">
        <f>SUMIF(Vitesse!C:C,"GEGOUREL Elise (F)",Vitesse!F:F)</f>
        <v>47</v>
      </c>
      <c r="E142" s="64">
        <f>SUMIF('cyclo cross'!C:C,"GEGOUREL Elise (F)",'cyclo cross'!F:F)</f>
        <v>58</v>
      </c>
      <c r="F142" s="64">
        <f>SUMIF(Route!C:C,"GEGOUREL Elise (F)",Route!E:E)</f>
        <v>44</v>
      </c>
      <c r="G142" s="65">
        <f>SUM(D142:F142)</f>
        <v>149</v>
      </c>
    </row>
    <row r="143" spans="1:7" x14ac:dyDescent="0.25">
      <c r="A143" s="68">
        <v>7</v>
      </c>
      <c r="B143" s="75" t="s">
        <v>99</v>
      </c>
      <c r="C143" s="75" t="s">
        <v>79</v>
      </c>
      <c r="D143" s="64">
        <f>SUMIF(Vitesse!C:C,"JAFFRE CELIA (F)",Vitesse!F:F)</f>
        <v>54</v>
      </c>
      <c r="E143" s="64">
        <f>SUMIF('cyclo cross'!C:C,"JAFFRE CELIA (F)",'cyclo cross'!F:F)</f>
        <v>54</v>
      </c>
      <c r="F143" s="64">
        <f>SUMIF(Route!C:C,"JAFFRE CELIA (F)",Route!E:E)</f>
        <v>52</v>
      </c>
      <c r="G143" s="65">
        <f>SUM(D143:F143)</f>
        <v>160</v>
      </c>
    </row>
    <row r="144" spans="1:7" x14ac:dyDescent="0.25">
      <c r="A144" s="68">
        <v>8</v>
      </c>
      <c r="B144" s="75" t="s">
        <v>72</v>
      </c>
      <c r="C144" s="75" t="s">
        <v>73</v>
      </c>
      <c r="D144" s="64">
        <f>SUMIF(Vitesse!C:C,"LANGLO Morgane (F)",Vitesse!F:F)</f>
        <v>55</v>
      </c>
      <c r="E144" s="64">
        <f>SUMIF('cyclo cross'!C:C,"LANGLO Morgane (F)",'cyclo cross'!F:F)</f>
        <v>50</v>
      </c>
      <c r="F144" s="64">
        <v>200</v>
      </c>
      <c r="G144" s="65">
        <f>SUM(D144:F144)</f>
        <v>305</v>
      </c>
    </row>
  </sheetData>
  <autoFilter ref="B136:G136">
    <sortState ref="B137:G144">
      <sortCondition ref="G136"/>
    </sortState>
  </autoFilter>
  <mergeCells count="3">
    <mergeCell ref="C77:E77"/>
    <mergeCell ref="C134:E134"/>
    <mergeCell ref="C10:D10"/>
  </mergeCells>
  <pageMargins left="0.7" right="0.7" top="0.75" bottom="0.75" header="0.3" footer="0.3"/>
  <pageSetup paperSize="9" scale="51" orientation="portrait" r:id="rId1"/>
  <rowBreaks count="1" manualBreakCount="1">
    <brk id="55" max="6" man="1"/>
  </rowBreaks>
  <colBreaks count="1" manualBreakCount="1">
    <brk id="7" max="28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9"/>
  <sheetViews>
    <sheetView zoomScaleNormal="100" workbookViewId="0">
      <selection activeCell="C7" sqref="C7"/>
    </sheetView>
  </sheetViews>
  <sheetFormatPr baseColWidth="10" defaultRowHeight="15.75" x14ac:dyDescent="0.25"/>
  <cols>
    <col min="2" max="2" width="23.875" customWidth="1"/>
    <col min="3" max="3" width="29.5" customWidth="1"/>
    <col min="4" max="4" width="44.25" customWidth="1"/>
  </cols>
  <sheetData>
    <row r="2" spans="1:4" ht="23.25" x14ac:dyDescent="0.25">
      <c r="A2" s="31"/>
      <c r="B2" s="80" t="s">
        <v>159</v>
      </c>
      <c r="C2" s="80"/>
      <c r="D2" s="33"/>
    </row>
    <row r="3" spans="1:4" x14ac:dyDescent="0.25">
      <c r="A3" s="13"/>
      <c r="B3" s="13"/>
      <c r="C3" s="13"/>
      <c r="D3" s="13"/>
    </row>
    <row r="4" spans="1:4" x14ac:dyDescent="0.25">
      <c r="A4" s="69" t="s">
        <v>7</v>
      </c>
      <c r="B4" s="69" t="s">
        <v>13</v>
      </c>
      <c r="C4" s="69" t="s">
        <v>12</v>
      </c>
      <c r="D4" s="69" t="s">
        <v>1</v>
      </c>
    </row>
    <row r="5" spans="1:4" ht="30" customHeight="1" x14ac:dyDescent="0.25">
      <c r="A5" s="59">
        <v>1</v>
      </c>
      <c r="B5" s="75" t="s">
        <v>72</v>
      </c>
      <c r="C5" s="75" t="s">
        <v>73</v>
      </c>
      <c r="D5" s="70"/>
    </row>
    <row r="6" spans="1:4" ht="30" customHeight="1" x14ac:dyDescent="0.25">
      <c r="A6" s="59">
        <v>2</v>
      </c>
      <c r="B6" s="74" t="s">
        <v>74</v>
      </c>
      <c r="C6" s="74" t="s">
        <v>75</v>
      </c>
      <c r="D6" s="70"/>
    </row>
    <row r="7" spans="1:4" ht="30" customHeight="1" x14ac:dyDescent="0.25">
      <c r="A7" s="59">
        <v>3</v>
      </c>
      <c r="B7" s="74" t="s">
        <v>76</v>
      </c>
      <c r="C7" s="74" t="s">
        <v>77</v>
      </c>
      <c r="D7" s="70"/>
    </row>
    <row r="8" spans="1:4" ht="30" customHeight="1" x14ac:dyDescent="0.25">
      <c r="A8" s="59">
        <v>4</v>
      </c>
      <c r="B8" s="74" t="s">
        <v>78</v>
      </c>
      <c r="C8" s="74" t="s">
        <v>79</v>
      </c>
      <c r="D8" s="70"/>
    </row>
    <row r="9" spans="1:4" ht="30" customHeight="1" x14ac:dyDescent="0.25">
      <c r="A9" s="59">
        <v>5</v>
      </c>
      <c r="B9" s="74" t="s">
        <v>80</v>
      </c>
      <c r="C9" s="74" t="s">
        <v>81</v>
      </c>
      <c r="D9" s="70"/>
    </row>
    <row r="10" spans="1:4" ht="30" customHeight="1" x14ac:dyDescent="0.25">
      <c r="A10" s="59">
        <v>6</v>
      </c>
      <c r="B10" s="74" t="s">
        <v>82</v>
      </c>
      <c r="C10" s="74" t="s">
        <v>83</v>
      </c>
      <c r="D10" s="70"/>
    </row>
    <row r="11" spans="1:4" ht="30" customHeight="1" x14ac:dyDescent="0.25">
      <c r="A11" s="59">
        <v>7</v>
      </c>
      <c r="B11" s="74" t="s">
        <v>84</v>
      </c>
      <c r="C11" s="74" t="s">
        <v>85</v>
      </c>
      <c r="D11" s="70"/>
    </row>
    <row r="12" spans="1:4" ht="30" customHeight="1" x14ac:dyDescent="0.25">
      <c r="A12" s="59">
        <v>8</v>
      </c>
      <c r="B12" s="74" t="s">
        <v>86</v>
      </c>
      <c r="C12" s="74" t="s">
        <v>87</v>
      </c>
      <c r="D12" s="70"/>
    </row>
    <row r="13" spans="1:4" ht="30" customHeight="1" x14ac:dyDescent="0.25">
      <c r="A13" s="59">
        <v>9</v>
      </c>
      <c r="B13" s="74" t="s">
        <v>88</v>
      </c>
      <c r="C13" s="74" t="s">
        <v>89</v>
      </c>
      <c r="D13" s="70"/>
    </row>
    <row r="14" spans="1:4" ht="30" customHeight="1" x14ac:dyDescent="0.25">
      <c r="A14" s="59">
        <v>10</v>
      </c>
      <c r="B14" s="74" t="s">
        <v>90</v>
      </c>
      <c r="C14" s="74" t="s">
        <v>91</v>
      </c>
      <c r="D14" s="70"/>
    </row>
    <row r="15" spans="1:4" ht="30" customHeight="1" x14ac:dyDescent="0.25">
      <c r="A15" s="59">
        <v>11</v>
      </c>
      <c r="B15" s="74" t="s">
        <v>92</v>
      </c>
      <c r="C15" s="74" t="s">
        <v>93</v>
      </c>
      <c r="D15" s="70"/>
    </row>
    <row r="16" spans="1:4" ht="30" customHeight="1" x14ac:dyDescent="0.25">
      <c r="A16" s="59">
        <v>12</v>
      </c>
      <c r="B16" s="74" t="s">
        <v>94</v>
      </c>
      <c r="C16" s="74" t="s">
        <v>95</v>
      </c>
      <c r="D16" s="70"/>
    </row>
    <row r="17" spans="1:4" ht="30" customHeight="1" x14ac:dyDescent="0.25">
      <c r="A17" s="59">
        <v>13</v>
      </c>
      <c r="B17" s="74" t="s">
        <v>96</v>
      </c>
      <c r="C17" s="74" t="s">
        <v>73</v>
      </c>
      <c r="D17" s="70"/>
    </row>
    <row r="18" spans="1:4" ht="30" customHeight="1" x14ac:dyDescent="0.25">
      <c r="A18" s="59">
        <v>14</v>
      </c>
      <c r="B18" s="74" t="s">
        <v>97</v>
      </c>
      <c r="C18" s="74" t="s">
        <v>75</v>
      </c>
      <c r="D18" s="70"/>
    </row>
    <row r="19" spans="1:4" ht="30" customHeight="1" x14ac:dyDescent="0.25">
      <c r="A19" s="59">
        <v>15</v>
      </c>
      <c r="B19" s="74" t="s">
        <v>98</v>
      </c>
      <c r="C19" s="74" t="s">
        <v>77</v>
      </c>
      <c r="D19" s="70"/>
    </row>
    <row r="20" spans="1:4" ht="30" customHeight="1" x14ac:dyDescent="0.25">
      <c r="A20" s="59">
        <v>16</v>
      </c>
      <c r="B20" s="75" t="s">
        <v>99</v>
      </c>
      <c r="C20" s="75" t="s">
        <v>79</v>
      </c>
      <c r="D20" s="70"/>
    </row>
    <row r="21" spans="1:4" ht="30" customHeight="1" x14ac:dyDescent="0.25">
      <c r="A21" s="59">
        <v>17</v>
      </c>
      <c r="B21" s="74" t="s">
        <v>100</v>
      </c>
      <c r="C21" s="74" t="s">
        <v>81</v>
      </c>
      <c r="D21" s="70"/>
    </row>
    <row r="22" spans="1:4" ht="30" customHeight="1" x14ac:dyDescent="0.25">
      <c r="A22" s="59">
        <v>18</v>
      </c>
      <c r="B22" s="74" t="s">
        <v>101</v>
      </c>
      <c r="C22" s="74" t="s">
        <v>83</v>
      </c>
      <c r="D22" s="70"/>
    </row>
    <row r="23" spans="1:4" ht="30" customHeight="1" x14ac:dyDescent="0.25">
      <c r="A23" s="59">
        <v>19</v>
      </c>
      <c r="B23" s="74" t="s">
        <v>102</v>
      </c>
      <c r="C23" s="74" t="s">
        <v>85</v>
      </c>
      <c r="D23" s="70"/>
    </row>
    <row r="24" spans="1:4" ht="30" customHeight="1" x14ac:dyDescent="0.25">
      <c r="A24" s="59">
        <v>20</v>
      </c>
      <c r="B24" s="74" t="s">
        <v>103</v>
      </c>
      <c r="C24" s="74" t="s">
        <v>87</v>
      </c>
      <c r="D24" s="70"/>
    </row>
    <row r="25" spans="1:4" ht="30" customHeight="1" x14ac:dyDescent="0.25">
      <c r="A25" s="59">
        <v>21</v>
      </c>
      <c r="B25" s="74" t="s">
        <v>104</v>
      </c>
      <c r="C25" s="74" t="s">
        <v>89</v>
      </c>
      <c r="D25" s="70"/>
    </row>
    <row r="26" spans="1:4" ht="30" customHeight="1" x14ac:dyDescent="0.25">
      <c r="A26" s="59">
        <v>22</v>
      </c>
      <c r="B26" s="74" t="s">
        <v>105</v>
      </c>
      <c r="C26" s="74" t="s">
        <v>106</v>
      </c>
      <c r="D26" s="70"/>
    </row>
    <row r="27" spans="1:4" ht="30" customHeight="1" x14ac:dyDescent="0.25">
      <c r="A27" s="73">
        <v>23</v>
      </c>
      <c r="B27" s="73" t="s">
        <v>107</v>
      </c>
      <c r="C27" s="73" t="s">
        <v>93</v>
      </c>
      <c r="D27" s="70"/>
    </row>
    <row r="28" spans="1:4" ht="30" customHeight="1" x14ac:dyDescent="0.25">
      <c r="A28" s="73">
        <v>24</v>
      </c>
      <c r="B28" s="73" t="s">
        <v>108</v>
      </c>
      <c r="C28" s="73" t="s">
        <v>95</v>
      </c>
      <c r="D28" s="70"/>
    </row>
    <row r="29" spans="1:4" ht="30" customHeight="1" x14ac:dyDescent="0.25">
      <c r="A29" s="73">
        <v>25</v>
      </c>
      <c r="B29" s="73" t="s">
        <v>109</v>
      </c>
      <c r="C29" s="73" t="s">
        <v>73</v>
      </c>
      <c r="D29" s="70"/>
    </row>
    <row r="30" spans="1:4" ht="30" customHeight="1" x14ac:dyDescent="0.25">
      <c r="A30" s="73">
        <v>26</v>
      </c>
      <c r="B30" s="73" t="s">
        <v>110</v>
      </c>
      <c r="C30" s="73" t="s">
        <v>75</v>
      </c>
      <c r="D30" s="70"/>
    </row>
    <row r="31" spans="1:4" ht="30" customHeight="1" x14ac:dyDescent="0.25">
      <c r="A31" s="73">
        <v>27</v>
      </c>
      <c r="B31" s="73" t="s">
        <v>111</v>
      </c>
      <c r="C31" s="73" t="s">
        <v>77</v>
      </c>
      <c r="D31" s="70"/>
    </row>
    <row r="32" spans="1:4" ht="30" customHeight="1" x14ac:dyDescent="0.25">
      <c r="A32" s="73">
        <v>28</v>
      </c>
      <c r="B32" s="76" t="s">
        <v>112</v>
      </c>
      <c r="C32" s="76" t="s">
        <v>79</v>
      </c>
      <c r="D32" s="70"/>
    </row>
    <row r="33" spans="1:4" ht="30" customHeight="1" x14ac:dyDescent="0.25">
      <c r="A33" s="73">
        <v>29</v>
      </c>
      <c r="B33" s="73" t="s">
        <v>113</v>
      </c>
      <c r="C33" s="73" t="s">
        <v>81</v>
      </c>
      <c r="D33" s="70"/>
    </row>
    <row r="34" spans="1:4" ht="30" customHeight="1" x14ac:dyDescent="0.25">
      <c r="A34" s="73">
        <v>30</v>
      </c>
      <c r="B34" s="73" t="s">
        <v>114</v>
      </c>
      <c r="C34" s="73" t="s">
        <v>83</v>
      </c>
      <c r="D34" s="70"/>
    </row>
    <row r="35" spans="1:4" ht="30" customHeight="1" x14ac:dyDescent="0.25">
      <c r="A35" s="73">
        <v>31</v>
      </c>
      <c r="B35" s="73" t="s">
        <v>115</v>
      </c>
      <c r="C35" s="73" t="s">
        <v>87</v>
      </c>
      <c r="D35" s="70"/>
    </row>
    <row r="36" spans="1:4" ht="30" customHeight="1" x14ac:dyDescent="0.25">
      <c r="A36" s="73">
        <v>32</v>
      </c>
      <c r="B36" s="73" t="s">
        <v>116</v>
      </c>
      <c r="C36" s="73" t="s">
        <v>89</v>
      </c>
      <c r="D36" s="77"/>
    </row>
    <row r="37" spans="1:4" ht="30" customHeight="1" x14ac:dyDescent="0.25">
      <c r="A37" s="73">
        <v>33</v>
      </c>
      <c r="B37" s="73" t="s">
        <v>117</v>
      </c>
      <c r="C37" s="73" t="s">
        <v>106</v>
      </c>
      <c r="D37" s="77"/>
    </row>
    <row r="38" spans="1:4" ht="30" customHeight="1" x14ac:dyDescent="0.25">
      <c r="A38" s="73">
        <v>34</v>
      </c>
      <c r="B38" s="73" t="s">
        <v>118</v>
      </c>
      <c r="C38" s="73" t="s">
        <v>93</v>
      </c>
      <c r="D38" s="77"/>
    </row>
    <row r="39" spans="1:4" ht="30" customHeight="1" x14ac:dyDescent="0.25">
      <c r="A39" s="73">
        <v>35</v>
      </c>
      <c r="B39" s="73" t="s">
        <v>119</v>
      </c>
      <c r="C39" s="73" t="s">
        <v>73</v>
      </c>
      <c r="D39" s="77"/>
    </row>
    <row r="40" spans="1:4" ht="30" customHeight="1" x14ac:dyDescent="0.25">
      <c r="A40" s="73">
        <v>36</v>
      </c>
      <c r="B40" s="73" t="s">
        <v>120</v>
      </c>
      <c r="C40" s="73" t="s">
        <v>75</v>
      </c>
      <c r="D40" s="77"/>
    </row>
    <row r="41" spans="1:4" ht="30" customHeight="1" x14ac:dyDescent="0.25">
      <c r="A41" s="73">
        <v>37</v>
      </c>
      <c r="B41" s="73" t="s">
        <v>121</v>
      </c>
      <c r="C41" s="73" t="s">
        <v>77</v>
      </c>
      <c r="D41" s="77"/>
    </row>
    <row r="42" spans="1:4" ht="30" customHeight="1" x14ac:dyDescent="0.25">
      <c r="A42" s="73">
        <v>38</v>
      </c>
      <c r="B42" s="73" t="s">
        <v>122</v>
      </c>
      <c r="C42" s="73" t="s">
        <v>79</v>
      </c>
      <c r="D42" s="77"/>
    </row>
    <row r="43" spans="1:4" ht="30" customHeight="1" x14ac:dyDescent="0.25">
      <c r="A43" s="73">
        <v>39</v>
      </c>
      <c r="B43" s="73" t="s">
        <v>123</v>
      </c>
      <c r="C43" s="73" t="s">
        <v>81</v>
      </c>
      <c r="D43" s="77"/>
    </row>
    <row r="44" spans="1:4" ht="30" customHeight="1" x14ac:dyDescent="0.25">
      <c r="A44" s="73">
        <v>40</v>
      </c>
      <c r="B44" s="76" t="s">
        <v>124</v>
      </c>
      <c r="C44" s="76" t="s">
        <v>87</v>
      </c>
      <c r="D44" s="77"/>
    </row>
    <row r="45" spans="1:4" ht="30" customHeight="1" x14ac:dyDescent="0.25">
      <c r="A45" s="73">
        <v>41</v>
      </c>
      <c r="B45" s="73" t="s">
        <v>125</v>
      </c>
      <c r="C45" s="73" t="s">
        <v>106</v>
      </c>
      <c r="D45" s="77"/>
    </row>
    <row r="46" spans="1:4" ht="30" customHeight="1" x14ac:dyDescent="0.25">
      <c r="A46" s="73">
        <v>42</v>
      </c>
      <c r="B46" s="73" t="s">
        <v>126</v>
      </c>
      <c r="C46" s="73" t="s">
        <v>93</v>
      </c>
      <c r="D46" s="77"/>
    </row>
    <row r="47" spans="1:4" ht="30" customHeight="1" x14ac:dyDescent="0.25">
      <c r="A47" s="73">
        <v>43</v>
      </c>
      <c r="B47" s="73" t="s">
        <v>127</v>
      </c>
      <c r="C47" s="73" t="s">
        <v>73</v>
      </c>
      <c r="D47" s="77"/>
    </row>
    <row r="48" spans="1:4" ht="30" customHeight="1" x14ac:dyDescent="0.25">
      <c r="A48" s="73">
        <v>44</v>
      </c>
      <c r="B48" s="73" t="s">
        <v>128</v>
      </c>
      <c r="C48" s="73" t="s">
        <v>75</v>
      </c>
      <c r="D48" s="77"/>
    </row>
    <row r="49" spans="1:4" ht="30" customHeight="1" x14ac:dyDescent="0.25">
      <c r="A49" s="73">
        <v>45</v>
      </c>
      <c r="B49" s="73" t="s">
        <v>129</v>
      </c>
      <c r="C49" s="73" t="s">
        <v>77</v>
      </c>
      <c r="D49" s="77"/>
    </row>
    <row r="50" spans="1:4" ht="30" customHeight="1" x14ac:dyDescent="0.25">
      <c r="A50" s="73">
        <v>46</v>
      </c>
      <c r="B50" s="73" t="s">
        <v>130</v>
      </c>
      <c r="C50" s="73" t="s">
        <v>79</v>
      </c>
      <c r="D50" s="77"/>
    </row>
    <row r="51" spans="1:4" ht="30" customHeight="1" x14ac:dyDescent="0.25">
      <c r="A51" s="73">
        <v>47</v>
      </c>
      <c r="B51" s="73" t="s">
        <v>131</v>
      </c>
      <c r="C51" s="73" t="s">
        <v>81</v>
      </c>
      <c r="D51" s="77"/>
    </row>
    <row r="52" spans="1:4" ht="30" customHeight="1" x14ac:dyDescent="0.25">
      <c r="A52" s="73">
        <v>48</v>
      </c>
      <c r="B52" s="73" t="s">
        <v>132</v>
      </c>
      <c r="C52" s="73" t="s">
        <v>106</v>
      </c>
      <c r="D52" s="77"/>
    </row>
    <row r="53" spans="1:4" ht="30" customHeight="1" x14ac:dyDescent="0.25">
      <c r="A53" s="73">
        <v>49</v>
      </c>
      <c r="B53" s="73" t="s">
        <v>133</v>
      </c>
      <c r="C53" s="73" t="s">
        <v>75</v>
      </c>
      <c r="D53" s="77"/>
    </row>
    <row r="54" spans="1:4" ht="30" customHeight="1" x14ac:dyDescent="0.25">
      <c r="A54" s="73">
        <v>50</v>
      </c>
      <c r="B54" s="73" t="s">
        <v>134</v>
      </c>
      <c r="C54" s="73" t="s">
        <v>77</v>
      </c>
      <c r="D54" s="77"/>
    </row>
    <row r="55" spans="1:4" ht="30" customHeight="1" x14ac:dyDescent="0.25">
      <c r="A55" s="73">
        <v>51</v>
      </c>
      <c r="B55" s="73" t="s">
        <v>135</v>
      </c>
      <c r="C55" s="73" t="s">
        <v>79</v>
      </c>
      <c r="D55" s="77"/>
    </row>
    <row r="56" spans="1:4" ht="30" customHeight="1" x14ac:dyDescent="0.25">
      <c r="A56" s="73">
        <v>52</v>
      </c>
      <c r="B56" s="76" t="s">
        <v>136</v>
      </c>
      <c r="C56" s="76" t="s">
        <v>81</v>
      </c>
      <c r="D56" s="77"/>
    </row>
    <row r="57" spans="1:4" ht="30" customHeight="1" x14ac:dyDescent="0.25">
      <c r="A57" s="73">
        <v>53</v>
      </c>
      <c r="B57" s="73" t="s">
        <v>137</v>
      </c>
      <c r="C57" s="73" t="s">
        <v>106</v>
      </c>
      <c r="D57" s="77"/>
    </row>
    <row r="58" spans="1:4" ht="30" customHeight="1" x14ac:dyDescent="0.25">
      <c r="A58" s="73">
        <v>54</v>
      </c>
      <c r="B58" s="73" t="s">
        <v>138</v>
      </c>
      <c r="C58" s="73" t="s">
        <v>75</v>
      </c>
      <c r="D58" s="77"/>
    </row>
    <row r="59" spans="1:4" ht="30" customHeight="1" x14ac:dyDescent="0.25">
      <c r="A59" s="73">
        <v>55</v>
      </c>
      <c r="B59" s="73" t="s">
        <v>139</v>
      </c>
      <c r="C59" s="73" t="s">
        <v>77</v>
      </c>
      <c r="D59" s="77"/>
    </row>
    <row r="60" spans="1:4" ht="30" customHeight="1" x14ac:dyDescent="0.25">
      <c r="A60" s="73">
        <v>56</v>
      </c>
      <c r="B60" s="73" t="s">
        <v>140</v>
      </c>
      <c r="C60" s="73" t="s">
        <v>81</v>
      </c>
      <c r="D60" s="77"/>
    </row>
    <row r="61" spans="1:4" ht="30" customHeight="1" x14ac:dyDescent="0.25">
      <c r="A61" s="73">
        <v>57</v>
      </c>
      <c r="B61" s="73" t="s">
        <v>141</v>
      </c>
      <c r="C61" s="73" t="s">
        <v>106</v>
      </c>
      <c r="D61" s="77"/>
    </row>
    <row r="62" spans="1:4" ht="30" customHeight="1" x14ac:dyDescent="0.25">
      <c r="A62" s="73">
        <v>58</v>
      </c>
      <c r="B62" s="73" t="s">
        <v>142</v>
      </c>
      <c r="C62" s="73" t="s">
        <v>75</v>
      </c>
      <c r="D62" s="77"/>
    </row>
    <row r="63" spans="1:4" ht="30" customHeight="1" x14ac:dyDescent="0.25">
      <c r="A63" s="73">
        <v>59</v>
      </c>
      <c r="B63" s="73" t="s">
        <v>40</v>
      </c>
      <c r="C63" s="73" t="s">
        <v>77</v>
      </c>
      <c r="D63" s="77"/>
    </row>
    <row r="64" spans="1:4" ht="30" customHeight="1" x14ac:dyDescent="0.25">
      <c r="A64" s="73">
        <v>60</v>
      </c>
      <c r="B64" s="73" t="s">
        <v>143</v>
      </c>
      <c r="C64" s="73" t="s">
        <v>106</v>
      </c>
      <c r="D64" s="77"/>
    </row>
    <row r="65" spans="1:4" ht="30" customHeight="1" x14ac:dyDescent="0.25">
      <c r="A65" s="73">
        <v>61</v>
      </c>
      <c r="B65" s="73" t="s">
        <v>144</v>
      </c>
      <c r="C65" s="73" t="s">
        <v>75</v>
      </c>
      <c r="D65" s="77"/>
    </row>
    <row r="66" spans="1:4" ht="30" customHeight="1" x14ac:dyDescent="0.25">
      <c r="A66" s="73">
        <v>62</v>
      </c>
      <c r="B66" s="76" t="s">
        <v>145</v>
      </c>
      <c r="C66" s="76" t="s">
        <v>77</v>
      </c>
      <c r="D66" s="77"/>
    </row>
    <row r="67" spans="1:4" ht="30" customHeight="1" x14ac:dyDescent="0.25">
      <c r="A67" s="73">
        <v>63</v>
      </c>
      <c r="B67" s="73" t="s">
        <v>146</v>
      </c>
      <c r="C67" s="73" t="s">
        <v>106</v>
      </c>
      <c r="D67" s="77"/>
    </row>
    <row r="68" spans="1:4" ht="30" customHeight="1" x14ac:dyDescent="0.25">
      <c r="A68" s="73">
        <v>64</v>
      </c>
      <c r="B68" s="73" t="s">
        <v>147</v>
      </c>
      <c r="C68" s="73" t="s">
        <v>75</v>
      </c>
      <c r="D68" s="77"/>
    </row>
    <row r="69" spans="1:4" ht="30" customHeight="1" x14ac:dyDescent="0.25">
      <c r="A69" s="73">
        <v>65</v>
      </c>
      <c r="B69" s="73" t="s">
        <v>148</v>
      </c>
      <c r="C69" s="73" t="s">
        <v>77</v>
      </c>
      <c r="D69" s="77"/>
    </row>
    <row r="70" spans="1:4" ht="30" customHeight="1" x14ac:dyDescent="0.25">
      <c r="A70" s="73">
        <v>66</v>
      </c>
      <c r="B70" s="73" t="s">
        <v>149</v>
      </c>
      <c r="C70" s="73" t="s">
        <v>106</v>
      </c>
      <c r="D70" s="77"/>
    </row>
    <row r="71" spans="1:4" ht="30" customHeight="1" x14ac:dyDescent="0.25">
      <c r="A71" s="73">
        <v>67</v>
      </c>
      <c r="B71" s="73" t="s">
        <v>150</v>
      </c>
      <c r="C71" s="73" t="s">
        <v>75</v>
      </c>
      <c r="D71" s="77"/>
    </row>
    <row r="72" spans="1:4" ht="30" customHeight="1" x14ac:dyDescent="0.25">
      <c r="A72" s="73">
        <v>68</v>
      </c>
      <c r="B72" s="73" t="s">
        <v>151</v>
      </c>
      <c r="C72" s="73" t="s">
        <v>77</v>
      </c>
      <c r="D72" s="77"/>
    </row>
    <row r="73" spans="1:4" ht="30" customHeight="1" x14ac:dyDescent="0.25">
      <c r="A73" s="73">
        <v>69</v>
      </c>
      <c r="B73" s="76" t="s">
        <v>152</v>
      </c>
      <c r="C73" s="76" t="s">
        <v>106</v>
      </c>
      <c r="D73" s="77"/>
    </row>
    <row r="74" spans="1:4" ht="30" customHeight="1" x14ac:dyDescent="0.25">
      <c r="A74" s="73">
        <v>70</v>
      </c>
      <c r="B74" s="73" t="s">
        <v>153</v>
      </c>
      <c r="C74" s="73" t="s">
        <v>75</v>
      </c>
      <c r="D74" s="77"/>
    </row>
    <row r="75" spans="1:4" ht="30" customHeight="1" x14ac:dyDescent="0.25">
      <c r="A75" s="73">
        <v>71</v>
      </c>
      <c r="B75" s="73" t="s">
        <v>154</v>
      </c>
      <c r="C75" s="73" t="s">
        <v>77</v>
      </c>
      <c r="D75" s="77"/>
    </row>
    <row r="76" spans="1:4" ht="30" customHeight="1" x14ac:dyDescent="0.25">
      <c r="A76" s="73">
        <v>72</v>
      </c>
      <c r="B76" s="73" t="s">
        <v>155</v>
      </c>
      <c r="C76" s="73" t="s">
        <v>75</v>
      </c>
      <c r="D76" s="77"/>
    </row>
    <row r="77" spans="1:4" ht="30" customHeight="1" x14ac:dyDescent="0.25">
      <c r="A77" s="73">
        <v>73</v>
      </c>
      <c r="B77" s="73" t="s">
        <v>156</v>
      </c>
      <c r="C77" s="73" t="s">
        <v>77</v>
      </c>
      <c r="D77" s="77"/>
    </row>
    <row r="78" spans="1:4" ht="30" customHeight="1" x14ac:dyDescent="0.25">
      <c r="A78" s="73">
        <v>74</v>
      </c>
      <c r="B78" s="76" t="s">
        <v>157</v>
      </c>
      <c r="C78" s="76" t="s">
        <v>77</v>
      </c>
      <c r="D78" s="77"/>
    </row>
    <row r="79" spans="1:4" ht="30" customHeight="1" x14ac:dyDescent="0.25">
      <c r="A79" s="73">
        <v>75</v>
      </c>
      <c r="B79" s="76" t="s">
        <v>158</v>
      </c>
      <c r="C79" s="76" t="s">
        <v>77</v>
      </c>
      <c r="D79" s="77"/>
    </row>
  </sheetData>
  <mergeCells count="1">
    <mergeCell ref="B2:C2"/>
  </mergeCells>
  <pageMargins left="0.7" right="0.7" top="0.75" bottom="0.75" header="0.3" footer="0.3"/>
  <pageSetup paperSize="9" scale="74" orientation="portrait" verticalDpi="599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5"/>
  <sheetViews>
    <sheetView workbookViewId="0">
      <selection activeCell="E15" sqref="E15"/>
    </sheetView>
  </sheetViews>
  <sheetFormatPr baseColWidth="10" defaultRowHeight="15.75" x14ac:dyDescent="0.25"/>
  <cols>
    <col min="2" max="2" width="23.875" customWidth="1"/>
    <col min="3" max="3" width="29.5" customWidth="1"/>
    <col min="4" max="4" width="44.25" customWidth="1"/>
  </cols>
  <sheetData>
    <row r="2" spans="1:4" ht="23.25" x14ac:dyDescent="0.25">
      <c r="A2" s="31"/>
      <c r="B2" s="80" t="s">
        <v>71</v>
      </c>
      <c r="C2" s="80"/>
      <c r="D2" s="33"/>
    </row>
    <row r="3" spans="1:4" x14ac:dyDescent="0.25">
      <c r="A3" s="13"/>
      <c r="B3" s="13"/>
      <c r="C3" s="13"/>
      <c r="D3" s="13"/>
    </row>
    <row r="4" spans="1:4" x14ac:dyDescent="0.25">
      <c r="A4" s="69" t="s">
        <v>7</v>
      </c>
      <c r="B4" s="69" t="s">
        <v>13</v>
      </c>
      <c r="C4" s="69" t="s">
        <v>12</v>
      </c>
      <c r="D4" s="69" t="s">
        <v>1</v>
      </c>
    </row>
    <row r="5" spans="1:4" ht="30" customHeight="1" x14ac:dyDescent="0.25">
      <c r="A5" s="59">
        <v>25</v>
      </c>
      <c r="B5" s="62" t="s">
        <v>36</v>
      </c>
      <c r="C5" s="63" t="s">
        <v>17</v>
      </c>
      <c r="D5" s="70">
        <v>2.0762731481481483E-3</v>
      </c>
    </row>
    <row r="6" spans="1:4" ht="30" customHeight="1" x14ac:dyDescent="0.25">
      <c r="A6" s="59">
        <v>19</v>
      </c>
      <c r="B6" s="62" t="s">
        <v>37</v>
      </c>
      <c r="C6" s="63" t="s">
        <v>17</v>
      </c>
      <c r="D6" s="70">
        <v>2.0859953703703704E-3</v>
      </c>
    </row>
    <row r="7" spans="1:4" ht="30" customHeight="1" x14ac:dyDescent="0.25">
      <c r="A7" s="59">
        <v>11</v>
      </c>
      <c r="B7" s="62" t="s">
        <v>38</v>
      </c>
      <c r="C7" s="63" t="s">
        <v>17</v>
      </c>
      <c r="D7" s="70">
        <v>2.1298611111111115E-3</v>
      </c>
    </row>
    <row r="8" spans="1:4" ht="30" customHeight="1" x14ac:dyDescent="0.25">
      <c r="A8" s="59">
        <v>17</v>
      </c>
      <c r="B8" s="62" t="s">
        <v>39</v>
      </c>
      <c r="C8" s="63" t="s">
        <v>23</v>
      </c>
      <c r="D8" s="70">
        <v>2.1979166666666666E-3</v>
      </c>
    </row>
    <row r="9" spans="1:4" ht="30" customHeight="1" x14ac:dyDescent="0.25">
      <c r="A9" s="59">
        <v>15</v>
      </c>
      <c r="B9" s="62" t="s">
        <v>40</v>
      </c>
      <c r="C9" s="63" t="s">
        <v>18</v>
      </c>
      <c r="D9" s="70">
        <v>2.248148148148148E-3</v>
      </c>
    </row>
    <row r="10" spans="1:4" ht="30" customHeight="1" x14ac:dyDescent="0.25">
      <c r="A10" s="59">
        <v>30</v>
      </c>
      <c r="B10" s="62" t="s">
        <v>41</v>
      </c>
      <c r="C10" s="63" t="s">
        <v>17</v>
      </c>
      <c r="D10" s="70">
        <v>2.2523148148148146E-3</v>
      </c>
    </row>
    <row r="11" spans="1:4" ht="30" customHeight="1" x14ac:dyDescent="0.25">
      <c r="A11" s="59">
        <v>28</v>
      </c>
      <c r="B11" s="62" t="s">
        <v>42</v>
      </c>
      <c r="C11" s="63" t="s">
        <v>17</v>
      </c>
      <c r="D11" s="70">
        <v>2.3031250000000001E-3</v>
      </c>
    </row>
    <row r="12" spans="1:4" ht="30" customHeight="1" x14ac:dyDescent="0.25">
      <c r="A12" s="59">
        <v>16</v>
      </c>
      <c r="B12" s="62" t="s">
        <v>43</v>
      </c>
      <c r="C12" s="63" t="s">
        <v>22</v>
      </c>
      <c r="D12" s="70">
        <v>2.3217592592592591E-3</v>
      </c>
    </row>
    <row r="13" spans="1:4" ht="30" customHeight="1" x14ac:dyDescent="0.25">
      <c r="A13" s="59">
        <v>29</v>
      </c>
      <c r="B13" s="62" t="s">
        <v>44</v>
      </c>
      <c r="C13" s="63" t="s">
        <v>17</v>
      </c>
      <c r="D13" s="70">
        <v>2.3827546296296301E-3</v>
      </c>
    </row>
    <row r="14" spans="1:4" ht="30" customHeight="1" x14ac:dyDescent="0.25">
      <c r="A14" s="59">
        <v>9</v>
      </c>
      <c r="B14" s="62" t="s">
        <v>45</v>
      </c>
      <c r="C14" s="63" t="s">
        <v>23</v>
      </c>
      <c r="D14" s="70">
        <v>2.437037037037037E-3</v>
      </c>
    </row>
    <row r="15" spans="1:4" ht="30" customHeight="1" x14ac:dyDescent="0.25">
      <c r="A15" s="59">
        <v>23</v>
      </c>
      <c r="B15" s="62" t="s">
        <v>46</v>
      </c>
      <c r="C15" s="63" t="s">
        <v>17</v>
      </c>
      <c r="D15" s="70">
        <v>2.4615740740740739E-3</v>
      </c>
    </row>
    <row r="16" spans="1:4" ht="30" customHeight="1" x14ac:dyDescent="0.25">
      <c r="A16" s="59">
        <v>18</v>
      </c>
      <c r="B16" s="62" t="s">
        <v>47</v>
      </c>
      <c r="C16" s="63" t="s">
        <v>16</v>
      </c>
      <c r="D16" s="70">
        <v>2.4790509259259258E-3</v>
      </c>
    </row>
    <row r="17" spans="1:4" ht="30" customHeight="1" x14ac:dyDescent="0.25">
      <c r="A17" s="59">
        <v>31</v>
      </c>
      <c r="B17" s="62" t="s">
        <v>48</v>
      </c>
      <c r="C17" s="63" t="s">
        <v>17</v>
      </c>
      <c r="D17" s="70">
        <v>2.4900462962962962E-3</v>
      </c>
    </row>
    <row r="18" spans="1:4" ht="30" customHeight="1" x14ac:dyDescent="0.25">
      <c r="A18" s="59">
        <v>5</v>
      </c>
      <c r="B18" s="62" t="s">
        <v>49</v>
      </c>
      <c r="C18" s="63" t="s">
        <v>50</v>
      </c>
      <c r="D18" s="70">
        <v>2.5412037037037039E-3</v>
      </c>
    </row>
    <row r="19" spans="1:4" ht="30" customHeight="1" x14ac:dyDescent="0.25">
      <c r="A19" s="59">
        <v>13</v>
      </c>
      <c r="B19" s="62" t="s">
        <v>51</v>
      </c>
      <c r="C19" s="63" t="s">
        <v>50</v>
      </c>
      <c r="D19" s="70">
        <v>2.5680555555555556E-3</v>
      </c>
    </row>
    <row r="20" spans="1:4" ht="30" customHeight="1" x14ac:dyDescent="0.25">
      <c r="A20" s="59">
        <v>1</v>
      </c>
      <c r="B20" s="62" t="s">
        <v>52</v>
      </c>
      <c r="C20" s="63" t="s">
        <v>16</v>
      </c>
      <c r="D20" s="70">
        <v>2.6049768518518518E-3</v>
      </c>
    </row>
    <row r="21" spans="1:4" ht="30" customHeight="1" x14ac:dyDescent="0.25">
      <c r="A21" s="59">
        <v>3</v>
      </c>
      <c r="B21" s="62" t="s">
        <v>53</v>
      </c>
      <c r="C21" s="63" t="s">
        <v>17</v>
      </c>
      <c r="D21" s="70">
        <v>2.6165509259259262E-3</v>
      </c>
    </row>
    <row r="22" spans="1:4" ht="30" customHeight="1" x14ac:dyDescent="0.25">
      <c r="A22" s="59">
        <v>21</v>
      </c>
      <c r="B22" s="62" t="s">
        <v>54</v>
      </c>
      <c r="C22" s="63" t="s">
        <v>50</v>
      </c>
      <c r="D22" s="70">
        <v>2.7319444444444448E-3</v>
      </c>
    </row>
    <row r="23" spans="1:4" ht="30" customHeight="1" x14ac:dyDescent="0.25">
      <c r="A23" s="59">
        <v>20</v>
      </c>
      <c r="B23" s="62" t="s">
        <v>55</v>
      </c>
      <c r="C23" s="63" t="s">
        <v>56</v>
      </c>
      <c r="D23" s="70">
        <v>2.7350694444444445E-3</v>
      </c>
    </row>
    <row r="24" spans="1:4" ht="30" customHeight="1" x14ac:dyDescent="0.25">
      <c r="A24" s="59">
        <v>12</v>
      </c>
      <c r="B24" s="62" t="s">
        <v>57</v>
      </c>
      <c r="C24" s="63" t="s">
        <v>56</v>
      </c>
      <c r="D24" s="70">
        <v>2.9010416666666668E-3</v>
      </c>
    </row>
    <row r="25" spans="1:4" ht="30" customHeight="1" x14ac:dyDescent="0.25">
      <c r="A25" s="59">
        <v>14</v>
      </c>
      <c r="B25" s="62" t="s">
        <v>58</v>
      </c>
      <c r="C25" s="63" t="s">
        <v>59</v>
      </c>
      <c r="D25" s="70">
        <v>3.0931712962962966E-3</v>
      </c>
    </row>
    <row r="26" spans="1:4" ht="30" customHeight="1" x14ac:dyDescent="0.25">
      <c r="A26" s="59">
        <v>7</v>
      </c>
      <c r="B26" s="66" t="s">
        <v>60</v>
      </c>
      <c r="C26" s="67" t="s">
        <v>18</v>
      </c>
      <c r="D26" s="70">
        <v>3.1018518518518522E-3</v>
      </c>
    </row>
    <row r="27" spans="1:4" ht="30" customHeight="1" x14ac:dyDescent="0.25">
      <c r="A27" s="59">
        <v>27</v>
      </c>
      <c r="B27" s="62" t="s">
        <v>61</v>
      </c>
      <c r="C27" s="63" t="s">
        <v>17</v>
      </c>
      <c r="D27" s="70">
        <v>3.1362268518518518E-3</v>
      </c>
    </row>
    <row r="28" spans="1:4" ht="30" customHeight="1" x14ac:dyDescent="0.25">
      <c r="A28" s="59">
        <v>4</v>
      </c>
      <c r="B28" s="62" t="s">
        <v>62</v>
      </c>
      <c r="C28" s="63" t="s">
        <v>56</v>
      </c>
      <c r="D28" s="70">
        <v>3.1363425925925929E-3</v>
      </c>
    </row>
    <row r="29" spans="1:4" ht="30" customHeight="1" x14ac:dyDescent="0.25">
      <c r="A29" s="59">
        <v>8</v>
      </c>
      <c r="B29" s="62" t="s">
        <v>63</v>
      </c>
      <c r="C29" s="63" t="s">
        <v>22</v>
      </c>
      <c r="D29" s="70">
        <v>3.3340277777777778E-3</v>
      </c>
    </row>
    <row r="30" spans="1:4" ht="30" customHeight="1" x14ac:dyDescent="0.25">
      <c r="A30" s="59">
        <v>10</v>
      </c>
      <c r="B30" s="62" t="s">
        <v>64</v>
      </c>
      <c r="C30" s="63" t="s">
        <v>16</v>
      </c>
      <c r="D30" s="70">
        <v>3.4396990740740738E-3</v>
      </c>
    </row>
    <row r="31" spans="1:4" ht="30" customHeight="1" x14ac:dyDescent="0.25">
      <c r="A31" s="59">
        <v>22</v>
      </c>
      <c r="B31" s="66" t="s">
        <v>65</v>
      </c>
      <c r="C31" s="67" t="s">
        <v>22</v>
      </c>
      <c r="D31" s="70">
        <v>4.0143518518518514E-3</v>
      </c>
    </row>
    <row r="32" spans="1:4" ht="30" customHeight="1" x14ac:dyDescent="0.25">
      <c r="A32" s="59">
        <v>6</v>
      </c>
      <c r="B32" s="62" t="s">
        <v>66</v>
      </c>
      <c r="C32" s="63" t="s">
        <v>59</v>
      </c>
      <c r="D32" s="70" t="s">
        <v>67</v>
      </c>
    </row>
    <row r="33" spans="1:4" ht="30" customHeight="1" x14ac:dyDescent="0.25">
      <c r="A33" s="59">
        <v>2</v>
      </c>
      <c r="B33" s="66" t="s">
        <v>68</v>
      </c>
      <c r="C33" s="67" t="s">
        <v>21</v>
      </c>
      <c r="D33" s="70" t="s">
        <v>28</v>
      </c>
    </row>
    <row r="34" spans="1:4" ht="30" customHeight="1" x14ac:dyDescent="0.25">
      <c r="A34" s="59">
        <v>24</v>
      </c>
      <c r="B34" s="62" t="s">
        <v>69</v>
      </c>
      <c r="C34" s="63" t="s">
        <v>50</v>
      </c>
      <c r="D34" s="70" t="s">
        <v>28</v>
      </c>
    </row>
    <row r="35" spans="1:4" ht="30" customHeight="1" x14ac:dyDescent="0.25">
      <c r="A35" s="59">
        <v>26</v>
      </c>
      <c r="B35" s="62" t="s">
        <v>70</v>
      </c>
      <c r="C35" s="63" t="s">
        <v>50</v>
      </c>
      <c r="D35" s="70" t="s">
        <v>28</v>
      </c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Liste des engagés</vt:lpstr>
      <vt:lpstr>Grille</vt:lpstr>
      <vt:lpstr>Vitesse</vt:lpstr>
      <vt:lpstr>cyclo cross</vt:lpstr>
      <vt:lpstr>Route</vt:lpstr>
      <vt:lpstr>général minimes</vt:lpstr>
      <vt:lpstr>comm cyclo</vt:lpstr>
      <vt:lpstr>comm vitesse</vt:lpstr>
      <vt:lpstr>'Liste des engagés'!Impression_des_titres</vt:lpstr>
      <vt:lpstr>Route!Impression_des_titres</vt:lpstr>
      <vt:lpstr>lp</vt:lpstr>
      <vt:lpstr>'général minimes'!Zone_d_impression</vt:lpstr>
      <vt:lpstr>Grille!Zone_d_impression</vt:lpstr>
      <vt:lpstr>'Liste des engagés'!Zone_d_impression</vt:lpstr>
      <vt:lpstr>Route!Zone_d_impression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LANDA</dc:creator>
  <cp:lastModifiedBy>UCI</cp:lastModifiedBy>
  <cp:lastPrinted>2017-04-30T16:17:05Z</cp:lastPrinted>
  <dcterms:created xsi:type="dcterms:W3CDTF">1998-01-18T18:15:01Z</dcterms:created>
  <dcterms:modified xsi:type="dcterms:W3CDTF">2017-04-30T16:17:41Z</dcterms:modified>
</cp:coreProperties>
</file>