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480" yWindow="225" windowWidth="8700" windowHeight="4020" tabRatio="601" activeTab="5"/>
  </bookViews>
  <sheets>
    <sheet name="Liste des engagés" sheetId="1" r:id="rId1"/>
    <sheet name="Grille" sheetId="7" state="hidden" r:id="rId2"/>
    <sheet name="Vitesse" sheetId="11" r:id="rId3"/>
    <sheet name="cyclo cross" sheetId="12" r:id="rId4"/>
    <sheet name="Route" sheetId="2" r:id="rId5"/>
    <sheet name="général benjamins" sheetId="13" r:id="rId6"/>
    <sheet name="comm cyclo" sheetId="14" r:id="rId7"/>
    <sheet name="comm vitesse" sheetId="15" r:id="rId8"/>
  </sheets>
  <definedNames>
    <definedName name="_xlnm._FilterDatabase" localSheetId="3" hidden="1">'cyclo cross'!$B$11:$E$11</definedName>
    <definedName name="_xlnm._FilterDatabase" localSheetId="5" hidden="1">'général benjamins'!$B$85:$G$85</definedName>
    <definedName name="_xlnm._FilterDatabase" localSheetId="2" hidden="1">Vitesse!$B$11:$E$11</definedName>
    <definedName name="_xlnm.Print_Titles" localSheetId="0">'Liste des engagés'!$6:$7</definedName>
    <definedName name="_xlnm.Print_Titles" localSheetId="4">Route!$6:$6</definedName>
    <definedName name="lp">'Liste des engagés'!$A$8:$E$380</definedName>
    <definedName name="_xlnm.Print_Area" localSheetId="3">'cyclo cross'!$A$1:$F$83</definedName>
    <definedName name="_xlnm.Print_Area" localSheetId="5">'général benjamins'!$A$1:$G$162</definedName>
    <definedName name="_xlnm.Print_Area" localSheetId="1">Grille!$A$1:$J$58</definedName>
    <definedName name="_xlnm.Print_Area" localSheetId="0">'Liste des engagés'!$A$1:$E$157</definedName>
    <definedName name="_xlnm.Print_Area" localSheetId="4">Route!$A$2:$F$85</definedName>
  </definedNames>
  <calcPr calcId="162913"/>
</workbook>
</file>

<file path=xl/calcChain.xml><?xml version="1.0" encoding="utf-8"?>
<calcChain xmlns="http://schemas.openxmlformats.org/spreadsheetml/2006/main">
  <c r="D95" i="13" l="1"/>
  <c r="E95" i="13"/>
  <c r="D93" i="13"/>
  <c r="E93" i="13"/>
  <c r="D107" i="13"/>
  <c r="E107" i="13"/>
  <c r="D138" i="13"/>
  <c r="E138" i="13"/>
  <c r="D130" i="13"/>
  <c r="E130" i="13"/>
  <c r="D133" i="13"/>
  <c r="E133" i="13"/>
  <c r="E119" i="13" l="1"/>
  <c r="E145" i="13"/>
  <c r="E124" i="13"/>
  <c r="E123" i="13"/>
  <c r="E115" i="13"/>
  <c r="E110" i="13"/>
  <c r="E114" i="13"/>
  <c r="E132" i="13"/>
  <c r="E147" i="13"/>
  <c r="E135" i="13"/>
  <c r="E118" i="13"/>
  <c r="E127" i="13"/>
  <c r="E144" i="13"/>
  <c r="E116" i="13"/>
  <c r="E98" i="13"/>
  <c r="E131" i="13"/>
  <c r="E90" i="13"/>
  <c r="E103" i="13"/>
  <c r="E117" i="13"/>
  <c r="E102" i="13"/>
  <c r="E148" i="13"/>
  <c r="E111" i="13"/>
  <c r="E88" i="13"/>
  <c r="E108" i="13"/>
  <c r="E143" i="13"/>
  <c r="E142" i="13"/>
  <c r="E125" i="13"/>
  <c r="E149" i="13"/>
  <c r="E109" i="13"/>
  <c r="E92" i="13"/>
  <c r="E112" i="13"/>
  <c r="E146" i="13"/>
  <c r="E101" i="13"/>
  <c r="E136" i="13"/>
  <c r="E105" i="13"/>
  <c r="E99" i="13"/>
  <c r="E140" i="13"/>
  <c r="E122" i="13"/>
  <c r="E86" i="13"/>
  <c r="E96" i="13"/>
  <c r="E121" i="13"/>
  <c r="E100" i="13"/>
  <c r="E129" i="13"/>
  <c r="E134" i="13"/>
  <c r="E120" i="13"/>
  <c r="E91" i="13"/>
  <c r="E106" i="13"/>
  <c r="E94" i="13"/>
  <c r="E89" i="13"/>
  <c r="E137" i="13"/>
  <c r="E97" i="13"/>
  <c r="E139" i="13"/>
  <c r="E141" i="13"/>
  <c r="E128" i="13"/>
  <c r="E113" i="13"/>
  <c r="E87" i="13"/>
  <c r="E126" i="13"/>
  <c r="E104" i="13"/>
  <c r="E158" i="13" l="1"/>
  <c r="E157" i="13"/>
  <c r="E155" i="13"/>
  <c r="E154" i="13"/>
  <c r="E156" i="13"/>
  <c r="E80" i="13"/>
  <c r="E73" i="13"/>
  <c r="E50" i="13"/>
  <c r="E49" i="13"/>
  <c r="E42" i="13"/>
  <c r="E37" i="13"/>
  <c r="E41" i="13"/>
  <c r="E56" i="13"/>
  <c r="E58" i="13"/>
  <c r="E65" i="13"/>
  <c r="E75" i="13"/>
  <c r="E76" i="13"/>
  <c r="E45" i="13"/>
  <c r="E53" i="13"/>
  <c r="E71" i="13"/>
  <c r="E43" i="13"/>
  <c r="E72" i="13"/>
  <c r="E25" i="13"/>
  <c r="E57" i="13"/>
  <c r="E18" i="13"/>
  <c r="E30" i="13"/>
  <c r="E44" i="13"/>
  <c r="E29" i="13" l="1"/>
  <c r="E77" i="13"/>
  <c r="E38" i="13"/>
  <c r="E16" i="13"/>
  <c r="E35" i="13"/>
  <c r="E70" i="13"/>
  <c r="E81" i="13"/>
  <c r="E69" i="13"/>
  <c r="E51" i="13"/>
  <c r="E78" i="13" l="1"/>
  <c r="E36" i="13"/>
  <c r="E20" i="13"/>
  <c r="E39" i="13"/>
  <c r="E74" i="13"/>
  <c r="E28" i="13"/>
  <c r="E61" i="13"/>
  <c r="E32" i="13"/>
  <c r="E79" i="13"/>
  <c r="E26" i="13"/>
  <c r="E67" i="13"/>
  <c r="E22" i="13"/>
  <c r="E48" i="13"/>
  <c r="E14" i="13"/>
  <c r="E23" i="13"/>
  <c r="E47" i="13"/>
  <c r="E27" i="13"/>
  <c r="E55" i="13"/>
  <c r="E59" i="13"/>
  <c r="E62" i="13"/>
  <c r="E46" i="13"/>
  <c r="E19" i="13"/>
  <c r="E33" i="13"/>
  <c r="E21" i="13"/>
  <c r="E34" i="13"/>
  <c r="E17" i="13"/>
  <c r="E64" i="13" l="1"/>
  <c r="E24" i="13"/>
  <c r="E66" i="13"/>
  <c r="E60" i="13"/>
  <c r="E68" i="13"/>
  <c r="E54" i="13"/>
  <c r="E40" i="13"/>
  <c r="E15" i="13"/>
  <c r="E52" i="13"/>
  <c r="E31" i="13"/>
  <c r="E63" i="13"/>
  <c r="C40" i="2" l="1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37" i="2" l="1"/>
  <c r="C38" i="2"/>
  <c r="C39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16" i="2"/>
  <c r="C16" i="2"/>
  <c r="C17" i="2"/>
  <c r="C18" i="2"/>
  <c r="C19" i="2"/>
  <c r="C20" i="2"/>
  <c r="C21" i="2"/>
  <c r="C22" i="2"/>
  <c r="C23" i="2"/>
  <c r="C81" i="11"/>
  <c r="D81" i="11"/>
  <c r="C82" i="11"/>
  <c r="D82" i="11"/>
  <c r="C83" i="11"/>
  <c r="D83" i="11"/>
  <c r="C84" i="11"/>
  <c r="D84" i="11"/>
  <c r="C85" i="11"/>
  <c r="D85" i="11"/>
  <c r="C86" i="11"/>
  <c r="D86" i="11"/>
  <c r="C87" i="11"/>
  <c r="D87" i="11"/>
  <c r="C88" i="11"/>
  <c r="D88" i="11"/>
  <c r="C89" i="11"/>
  <c r="D89" i="11"/>
  <c r="C90" i="11"/>
  <c r="D90" i="11"/>
  <c r="C91" i="11"/>
  <c r="D91" i="11"/>
  <c r="C92" i="11"/>
  <c r="D92" i="11"/>
  <c r="C93" i="11"/>
  <c r="D93" i="11"/>
  <c r="C94" i="11"/>
  <c r="D94" i="11"/>
  <c r="C95" i="11"/>
  <c r="D95" i="11"/>
  <c r="C96" i="11"/>
  <c r="D96" i="11"/>
  <c r="C97" i="11"/>
  <c r="D97" i="11"/>
  <c r="C98" i="11"/>
  <c r="D98" i="11"/>
  <c r="C99" i="11"/>
  <c r="D99" i="11"/>
  <c r="C100" i="11"/>
  <c r="D100" i="11"/>
  <c r="C101" i="11"/>
  <c r="D101" i="11"/>
  <c r="C102" i="11"/>
  <c r="D102" i="11"/>
  <c r="C103" i="11"/>
  <c r="D103" i="11"/>
  <c r="C104" i="11"/>
  <c r="D104" i="11"/>
  <c r="C105" i="11"/>
  <c r="D105" i="11"/>
  <c r="C106" i="11"/>
  <c r="D106" i="11"/>
  <c r="C107" i="11"/>
  <c r="D107" i="11"/>
  <c r="C108" i="11"/>
  <c r="D108" i="11"/>
  <c r="C109" i="11"/>
  <c r="D109" i="11"/>
  <c r="C110" i="11"/>
  <c r="D110" i="11"/>
  <c r="C111" i="11"/>
  <c r="D111" i="11"/>
  <c r="C112" i="11"/>
  <c r="D112" i="11"/>
  <c r="C113" i="11"/>
  <c r="D113" i="11"/>
  <c r="C114" i="11"/>
  <c r="D114" i="11"/>
  <c r="C115" i="11"/>
  <c r="D115" i="11"/>
  <c r="C116" i="11"/>
  <c r="D116" i="11"/>
  <c r="C117" i="11"/>
  <c r="D117" i="11"/>
  <c r="C118" i="11"/>
  <c r="D118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C141" i="11"/>
  <c r="D141" i="11"/>
  <c r="C142" i="11"/>
  <c r="D142" i="11"/>
  <c r="C143" i="11"/>
  <c r="D143" i="11"/>
  <c r="C144" i="11"/>
  <c r="D144" i="11"/>
  <c r="C145" i="11"/>
  <c r="D145" i="11"/>
  <c r="C146" i="11"/>
  <c r="D146" i="11"/>
  <c r="C147" i="11"/>
  <c r="D147" i="11"/>
  <c r="C148" i="11"/>
  <c r="D148" i="11"/>
  <c r="C149" i="11"/>
  <c r="D149" i="11"/>
  <c r="C150" i="11"/>
  <c r="D150" i="11"/>
  <c r="C151" i="11"/>
  <c r="D151" i="11"/>
  <c r="C152" i="11"/>
  <c r="D152" i="11"/>
  <c r="C153" i="11"/>
  <c r="D153" i="11"/>
  <c r="C154" i="11"/>
  <c r="D154" i="11"/>
  <c r="C155" i="11"/>
  <c r="D155" i="11"/>
  <c r="C156" i="11"/>
  <c r="D156" i="11"/>
  <c r="C157" i="11"/>
  <c r="D157" i="11"/>
  <c r="C158" i="11"/>
  <c r="D158" i="11"/>
  <c r="C159" i="11"/>
  <c r="D159" i="11"/>
  <c r="C160" i="11"/>
  <c r="D160" i="11"/>
  <c r="C161" i="11"/>
  <c r="D161" i="11"/>
  <c r="C162" i="11"/>
  <c r="D162" i="11"/>
  <c r="C163" i="11"/>
  <c r="D163" i="11"/>
  <c r="C164" i="11"/>
  <c r="D164" i="11"/>
  <c r="C165" i="11"/>
  <c r="D165" i="11"/>
  <c r="C166" i="11"/>
  <c r="D166" i="11"/>
  <c r="C167" i="11"/>
  <c r="D167" i="11"/>
  <c r="C168" i="11"/>
  <c r="D168" i="11"/>
  <c r="C169" i="11"/>
  <c r="D169" i="11"/>
  <c r="C170" i="11"/>
  <c r="D170" i="11"/>
  <c r="C171" i="11"/>
  <c r="D171" i="11"/>
  <c r="C172" i="11"/>
  <c r="D172" i="11"/>
  <c r="C173" i="11"/>
  <c r="D173" i="11"/>
  <c r="C174" i="11"/>
  <c r="D174" i="11"/>
  <c r="C175" i="11"/>
  <c r="D175" i="11"/>
  <c r="C176" i="11"/>
  <c r="D176" i="11"/>
  <c r="C177" i="11"/>
  <c r="D177" i="11"/>
  <c r="C178" i="11"/>
  <c r="D178" i="11"/>
  <c r="C179" i="11"/>
  <c r="D179" i="11"/>
  <c r="C180" i="11"/>
  <c r="D180" i="11"/>
  <c r="C181" i="11"/>
  <c r="D181" i="11"/>
  <c r="C182" i="11"/>
  <c r="D182" i="11"/>
  <c r="C183" i="11"/>
  <c r="D183" i="11"/>
  <c r="C184" i="11"/>
  <c r="D184" i="11"/>
  <c r="C185" i="11"/>
  <c r="D185" i="11"/>
  <c r="C186" i="11"/>
  <c r="D186" i="11"/>
  <c r="C187" i="11"/>
  <c r="D187" i="11"/>
  <c r="C188" i="11"/>
  <c r="D188" i="11"/>
  <c r="C189" i="11"/>
  <c r="D189" i="11"/>
  <c r="A8" i="7"/>
  <c r="B8" i="7"/>
  <c r="C8" i="7"/>
  <c r="D8" i="7"/>
  <c r="E8" i="7"/>
  <c r="F8" i="7"/>
  <c r="G8" i="7"/>
  <c r="H8" i="7"/>
  <c r="I8" i="7"/>
  <c r="J8" i="7"/>
  <c r="A9" i="7"/>
  <c r="B9" i="7"/>
  <c r="C9" i="7"/>
  <c r="D9" i="7"/>
  <c r="E9" i="7"/>
  <c r="F9" i="7"/>
  <c r="G9" i="7"/>
  <c r="H9" i="7"/>
  <c r="I9" i="7"/>
  <c r="J9" i="7"/>
  <c r="A10" i="7"/>
  <c r="B10" i="7"/>
  <c r="C10" i="7"/>
  <c r="D10" i="7"/>
  <c r="E10" i="7"/>
  <c r="F10" i="7"/>
  <c r="G10" i="7"/>
  <c r="H10" i="7"/>
  <c r="I10" i="7"/>
  <c r="J10" i="7"/>
  <c r="A12" i="7"/>
  <c r="B12" i="7"/>
  <c r="C12" i="7"/>
  <c r="D12" i="7"/>
  <c r="E12" i="7"/>
  <c r="F12" i="7"/>
  <c r="G12" i="7"/>
  <c r="H12" i="7"/>
  <c r="I12" i="7"/>
  <c r="J12" i="7"/>
  <c r="A13" i="7"/>
  <c r="B13" i="7"/>
  <c r="C13" i="7"/>
  <c r="D13" i="7"/>
  <c r="E13" i="7"/>
  <c r="F13" i="7"/>
  <c r="G13" i="7"/>
  <c r="H13" i="7"/>
  <c r="I13" i="7"/>
  <c r="J13" i="7"/>
  <c r="A14" i="7"/>
  <c r="B14" i="7"/>
  <c r="C14" i="7"/>
  <c r="D14" i="7"/>
  <c r="E14" i="7"/>
  <c r="F14" i="7"/>
  <c r="G14" i="7"/>
  <c r="H14" i="7"/>
  <c r="I14" i="7"/>
  <c r="J14" i="7"/>
  <c r="A16" i="7"/>
  <c r="B16" i="7"/>
  <c r="C16" i="7"/>
  <c r="D16" i="7"/>
  <c r="E16" i="7"/>
  <c r="F16" i="7"/>
  <c r="G16" i="7"/>
  <c r="H16" i="7"/>
  <c r="I16" i="7"/>
  <c r="J16" i="7"/>
  <c r="A17" i="7"/>
  <c r="B17" i="7"/>
  <c r="C17" i="7"/>
  <c r="D17" i="7"/>
  <c r="E17" i="7"/>
  <c r="F17" i="7"/>
  <c r="G17" i="7"/>
  <c r="H17" i="7"/>
  <c r="I17" i="7"/>
  <c r="J17" i="7"/>
  <c r="A18" i="7"/>
  <c r="B18" i="7"/>
  <c r="C18" i="7"/>
  <c r="D18" i="7"/>
  <c r="E18" i="7"/>
  <c r="F18" i="7"/>
  <c r="G18" i="7"/>
  <c r="H18" i="7"/>
  <c r="I18" i="7"/>
  <c r="J18" i="7"/>
  <c r="A20" i="7"/>
  <c r="B20" i="7"/>
  <c r="C20" i="7"/>
  <c r="D20" i="7"/>
  <c r="E20" i="7"/>
  <c r="F20" i="7"/>
  <c r="G20" i="7"/>
  <c r="H20" i="7"/>
  <c r="I20" i="7"/>
  <c r="J20" i="7"/>
  <c r="A21" i="7"/>
  <c r="B21" i="7"/>
  <c r="C21" i="7"/>
  <c r="D21" i="7"/>
  <c r="E21" i="7"/>
  <c r="F21" i="7"/>
  <c r="G21" i="7"/>
  <c r="H21" i="7"/>
  <c r="I21" i="7"/>
  <c r="J21" i="7"/>
  <c r="A22" i="7"/>
  <c r="B22" i="7"/>
  <c r="C22" i="7"/>
  <c r="D22" i="7"/>
  <c r="E22" i="7"/>
  <c r="F22" i="7"/>
  <c r="G22" i="7"/>
  <c r="H22" i="7"/>
  <c r="I22" i="7"/>
  <c r="J22" i="7"/>
  <c r="A24" i="7"/>
  <c r="B24" i="7"/>
  <c r="C24" i="7"/>
  <c r="D24" i="7"/>
  <c r="E24" i="7"/>
  <c r="F24" i="7"/>
  <c r="G24" i="7"/>
  <c r="H24" i="7"/>
  <c r="I24" i="7"/>
  <c r="J24" i="7"/>
  <c r="A25" i="7"/>
  <c r="B25" i="7"/>
  <c r="C25" i="7"/>
  <c r="D25" i="7"/>
  <c r="E25" i="7"/>
  <c r="F25" i="7"/>
  <c r="G25" i="7"/>
  <c r="H25" i="7"/>
  <c r="I25" i="7"/>
  <c r="J25" i="7"/>
  <c r="A26" i="7"/>
  <c r="B26" i="7"/>
  <c r="C26" i="7"/>
  <c r="D26" i="7"/>
  <c r="E26" i="7"/>
  <c r="F26" i="7"/>
  <c r="G26" i="7"/>
  <c r="H26" i="7"/>
  <c r="I26" i="7"/>
  <c r="J26" i="7"/>
  <c r="A28" i="7"/>
  <c r="B28" i="7"/>
  <c r="C28" i="7"/>
  <c r="D28" i="7"/>
  <c r="E28" i="7"/>
  <c r="F28" i="7"/>
  <c r="G28" i="7"/>
  <c r="H28" i="7"/>
  <c r="I28" i="7"/>
  <c r="J28" i="7"/>
  <c r="A29" i="7"/>
  <c r="B29" i="7"/>
  <c r="C29" i="7"/>
  <c r="D29" i="7"/>
  <c r="E29" i="7"/>
  <c r="F29" i="7"/>
  <c r="G29" i="7"/>
  <c r="H29" i="7"/>
  <c r="I29" i="7"/>
  <c r="J29" i="7"/>
  <c r="A30" i="7"/>
  <c r="B30" i="7"/>
  <c r="C30" i="7"/>
  <c r="D30" i="7"/>
  <c r="E30" i="7"/>
  <c r="F30" i="7"/>
  <c r="G30" i="7"/>
  <c r="H30" i="7"/>
  <c r="I30" i="7"/>
  <c r="J30" i="7"/>
  <c r="A32" i="7"/>
  <c r="B32" i="7"/>
  <c r="C32" i="7"/>
  <c r="D32" i="7"/>
  <c r="E32" i="7"/>
  <c r="F32" i="7"/>
  <c r="G32" i="7"/>
  <c r="H32" i="7"/>
  <c r="I32" i="7"/>
  <c r="J32" i="7"/>
  <c r="A33" i="7"/>
  <c r="B33" i="7"/>
  <c r="C33" i="7"/>
  <c r="D33" i="7"/>
  <c r="E33" i="7"/>
  <c r="F33" i="7"/>
  <c r="G33" i="7"/>
  <c r="H33" i="7"/>
  <c r="I33" i="7"/>
  <c r="J33" i="7"/>
  <c r="A34" i="7"/>
  <c r="B34" i="7"/>
  <c r="C34" i="7"/>
  <c r="D34" i="7"/>
  <c r="E34" i="7"/>
  <c r="F34" i="7"/>
  <c r="G34" i="7"/>
  <c r="H34" i="7"/>
  <c r="I34" i="7"/>
  <c r="J34" i="7"/>
  <c r="A36" i="7"/>
  <c r="B36" i="7"/>
  <c r="C36" i="7"/>
  <c r="D36" i="7"/>
  <c r="E36" i="7"/>
  <c r="F36" i="7"/>
  <c r="G36" i="7"/>
  <c r="H36" i="7"/>
  <c r="I36" i="7"/>
  <c r="J36" i="7"/>
  <c r="A37" i="7"/>
  <c r="B37" i="7"/>
  <c r="C37" i="7"/>
  <c r="D37" i="7"/>
  <c r="E37" i="7"/>
  <c r="F37" i="7"/>
  <c r="G37" i="7"/>
  <c r="H37" i="7"/>
  <c r="I37" i="7"/>
  <c r="J37" i="7"/>
  <c r="A38" i="7"/>
  <c r="B38" i="7"/>
  <c r="C38" i="7"/>
  <c r="D38" i="7"/>
  <c r="E38" i="7"/>
  <c r="F38" i="7"/>
  <c r="G38" i="7"/>
  <c r="H38" i="7"/>
  <c r="I38" i="7"/>
  <c r="J38" i="7"/>
  <c r="A40" i="7"/>
  <c r="B40" i="7"/>
  <c r="C40" i="7"/>
  <c r="D40" i="7"/>
  <c r="E40" i="7"/>
  <c r="F40" i="7"/>
  <c r="G40" i="7"/>
  <c r="H40" i="7"/>
  <c r="I40" i="7"/>
  <c r="J40" i="7"/>
  <c r="A41" i="7"/>
  <c r="B41" i="7"/>
  <c r="C41" i="7"/>
  <c r="D41" i="7"/>
  <c r="E41" i="7"/>
  <c r="F41" i="7"/>
  <c r="G41" i="7"/>
  <c r="H41" i="7"/>
  <c r="I41" i="7"/>
  <c r="J41" i="7"/>
  <c r="A42" i="7"/>
  <c r="B42" i="7"/>
  <c r="C42" i="7"/>
  <c r="D42" i="7"/>
  <c r="E42" i="7"/>
  <c r="F42" i="7"/>
  <c r="G42" i="7"/>
  <c r="H42" i="7"/>
  <c r="I42" i="7"/>
  <c r="J42" i="7"/>
  <c r="A44" i="7"/>
  <c r="B44" i="7"/>
  <c r="C44" i="7"/>
  <c r="D44" i="7"/>
  <c r="E44" i="7"/>
  <c r="F44" i="7"/>
  <c r="G44" i="7"/>
  <c r="H44" i="7"/>
  <c r="I44" i="7"/>
  <c r="J44" i="7"/>
  <c r="A45" i="7"/>
  <c r="B45" i="7"/>
  <c r="C45" i="7"/>
  <c r="D45" i="7"/>
  <c r="E45" i="7"/>
  <c r="F45" i="7"/>
  <c r="G45" i="7"/>
  <c r="H45" i="7"/>
  <c r="I45" i="7"/>
  <c r="J45" i="7"/>
  <c r="A46" i="7"/>
  <c r="B46" i="7"/>
  <c r="C46" i="7"/>
  <c r="D46" i="7"/>
  <c r="E46" i="7"/>
  <c r="F46" i="7"/>
  <c r="G46" i="7"/>
  <c r="H46" i="7"/>
  <c r="I46" i="7"/>
  <c r="J46" i="7"/>
  <c r="A48" i="7"/>
  <c r="B48" i="7"/>
  <c r="C48" i="7"/>
  <c r="D48" i="7"/>
  <c r="E48" i="7"/>
  <c r="F48" i="7"/>
  <c r="G48" i="7"/>
  <c r="H48" i="7"/>
  <c r="I48" i="7"/>
  <c r="J48" i="7"/>
  <c r="A49" i="7"/>
  <c r="B49" i="7"/>
  <c r="C49" i="7"/>
  <c r="D49" i="7"/>
  <c r="E49" i="7"/>
  <c r="F49" i="7"/>
  <c r="G49" i="7"/>
  <c r="H49" i="7"/>
  <c r="I49" i="7"/>
  <c r="J49" i="7"/>
  <c r="A50" i="7"/>
  <c r="B50" i="7"/>
  <c r="C50" i="7"/>
  <c r="D50" i="7"/>
  <c r="E50" i="7"/>
  <c r="F50" i="7"/>
  <c r="G50" i="7"/>
  <c r="H50" i="7"/>
  <c r="I50" i="7"/>
  <c r="J50" i="7"/>
  <c r="A52" i="7"/>
  <c r="B52" i="7"/>
  <c r="C52" i="7"/>
  <c r="D52" i="7"/>
  <c r="E52" i="7"/>
  <c r="F52" i="7"/>
  <c r="G52" i="7"/>
  <c r="H52" i="7"/>
  <c r="I52" i="7"/>
  <c r="J52" i="7"/>
  <c r="A53" i="7"/>
  <c r="B53" i="7"/>
  <c r="C53" i="7"/>
  <c r="D53" i="7"/>
  <c r="E53" i="7"/>
  <c r="F53" i="7"/>
  <c r="G53" i="7"/>
  <c r="H53" i="7"/>
  <c r="I53" i="7"/>
  <c r="J53" i="7"/>
  <c r="A54" i="7"/>
  <c r="B54" i="7"/>
  <c r="C54" i="7"/>
  <c r="D54" i="7"/>
  <c r="E54" i="7"/>
  <c r="F54" i="7"/>
  <c r="G54" i="7"/>
  <c r="H54" i="7"/>
  <c r="I54" i="7"/>
  <c r="J54" i="7"/>
  <c r="A56" i="7"/>
  <c r="B56" i="7"/>
  <c r="C56" i="7"/>
  <c r="D56" i="7"/>
  <c r="E56" i="7"/>
  <c r="F56" i="7"/>
  <c r="A57" i="7"/>
  <c r="B57" i="7"/>
  <c r="C57" i="7"/>
  <c r="D57" i="7"/>
  <c r="E57" i="7"/>
  <c r="F57" i="7"/>
  <c r="A58" i="7"/>
  <c r="B58" i="7"/>
  <c r="C58" i="7"/>
  <c r="D58" i="7"/>
  <c r="E58" i="7"/>
  <c r="F58" i="7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F107" i="13" l="1"/>
  <c r="G107" i="13" s="1"/>
  <c r="F95" i="13"/>
  <c r="G95" i="13" s="1"/>
  <c r="F133" i="13"/>
  <c r="G133" i="13" s="1"/>
  <c r="F93" i="13"/>
  <c r="G93" i="13" s="1"/>
  <c r="F138" i="13"/>
  <c r="G138" i="13" s="1"/>
  <c r="F130" i="13"/>
  <c r="G130" i="13" s="1"/>
  <c r="F119" i="13"/>
  <c r="F145" i="13"/>
  <c r="F124" i="13"/>
  <c r="F123" i="13"/>
  <c r="F115" i="13"/>
  <c r="F110" i="13"/>
  <c r="F114" i="13"/>
  <c r="F132" i="13"/>
  <c r="F147" i="13"/>
  <c r="F135" i="13"/>
  <c r="F118" i="13"/>
  <c r="F127" i="13"/>
  <c r="F144" i="13"/>
  <c r="F116" i="13"/>
  <c r="F98" i="13"/>
  <c r="F131" i="13"/>
  <c r="F90" i="13"/>
  <c r="F103" i="13"/>
  <c r="F117" i="13"/>
  <c r="F102" i="13"/>
  <c r="F148" i="13"/>
  <c r="F111" i="13"/>
  <c r="F88" i="13"/>
  <c r="F108" i="13"/>
  <c r="F143" i="13"/>
  <c r="F142" i="13"/>
  <c r="F125" i="13"/>
  <c r="F149" i="13"/>
  <c r="F109" i="13"/>
  <c r="F92" i="13"/>
  <c r="F112" i="13"/>
  <c r="F146" i="13"/>
  <c r="F101" i="13"/>
  <c r="F136" i="13"/>
  <c r="F105" i="13"/>
  <c r="F99" i="13"/>
  <c r="F140" i="13"/>
  <c r="F122" i="13"/>
  <c r="F86" i="13"/>
  <c r="F96" i="13"/>
  <c r="F121" i="13"/>
  <c r="F100" i="13"/>
  <c r="F129" i="13"/>
  <c r="F134" i="13"/>
  <c r="F120" i="13"/>
  <c r="F91" i="13"/>
  <c r="F106" i="13"/>
  <c r="F94" i="13"/>
  <c r="F89" i="13"/>
  <c r="F137" i="13"/>
  <c r="F97" i="13"/>
  <c r="F139" i="13"/>
  <c r="F141" i="13"/>
  <c r="F128" i="13"/>
  <c r="F113" i="13"/>
  <c r="F87" i="13"/>
  <c r="F126" i="13"/>
  <c r="F104" i="13"/>
  <c r="D145" i="13"/>
  <c r="D123" i="13"/>
  <c r="D110" i="13"/>
  <c r="D135" i="13"/>
  <c r="D127" i="13"/>
  <c r="D144" i="13"/>
  <c r="D98" i="13"/>
  <c r="G98" i="13" s="1"/>
  <c r="D90" i="13"/>
  <c r="D117" i="13"/>
  <c r="G117" i="13" s="1"/>
  <c r="D148" i="13"/>
  <c r="D88" i="13"/>
  <c r="G88" i="13" s="1"/>
  <c r="D143" i="13"/>
  <c r="D142" i="13"/>
  <c r="D149" i="13"/>
  <c r="D92" i="13"/>
  <c r="D146" i="13"/>
  <c r="D136" i="13"/>
  <c r="D140" i="13"/>
  <c r="D122" i="13"/>
  <c r="D96" i="13"/>
  <c r="D100" i="13"/>
  <c r="D134" i="13"/>
  <c r="D91" i="13"/>
  <c r="D94" i="13"/>
  <c r="D89" i="13"/>
  <c r="D97" i="13"/>
  <c r="D139" i="13"/>
  <c r="D128" i="13"/>
  <c r="D87" i="13"/>
  <c r="D104" i="13"/>
  <c r="D119" i="13"/>
  <c r="D124" i="13"/>
  <c r="D115" i="13"/>
  <c r="D114" i="13"/>
  <c r="D132" i="13"/>
  <c r="D147" i="13"/>
  <c r="D118" i="13"/>
  <c r="D116" i="13"/>
  <c r="D131" i="13"/>
  <c r="D103" i="13"/>
  <c r="D102" i="13"/>
  <c r="D111" i="13"/>
  <c r="D108" i="13"/>
  <c r="D125" i="13"/>
  <c r="D109" i="13"/>
  <c r="D112" i="13"/>
  <c r="D101" i="13"/>
  <c r="D105" i="13"/>
  <c r="D99" i="13"/>
  <c r="D86" i="13"/>
  <c r="D121" i="13"/>
  <c r="D129" i="13"/>
  <c r="D120" i="13"/>
  <c r="D106" i="13"/>
  <c r="D137" i="13"/>
  <c r="D141" i="13"/>
  <c r="D113" i="13"/>
  <c r="D126" i="13"/>
  <c r="D73" i="13"/>
  <c r="D37" i="13"/>
  <c r="D65" i="13"/>
  <c r="D45" i="13"/>
  <c r="D43" i="13"/>
  <c r="D18" i="13"/>
  <c r="D30" i="13"/>
  <c r="D158" i="13"/>
  <c r="D154" i="13"/>
  <c r="D50" i="13"/>
  <c r="D41" i="13"/>
  <c r="D75" i="13"/>
  <c r="D53" i="13"/>
  <c r="D72" i="13"/>
  <c r="D44" i="13"/>
  <c r="D157" i="13"/>
  <c r="D156" i="13"/>
  <c r="D49" i="13"/>
  <c r="D56" i="13"/>
  <c r="D76" i="13"/>
  <c r="D25" i="13"/>
  <c r="D155" i="13"/>
  <c r="D80" i="13"/>
  <c r="D42" i="13"/>
  <c r="D58" i="13"/>
  <c r="D71" i="13"/>
  <c r="D57" i="13"/>
  <c r="D38" i="13"/>
  <c r="D81" i="13"/>
  <c r="D69" i="13"/>
  <c r="D29" i="13"/>
  <c r="D16" i="13"/>
  <c r="D51" i="13"/>
  <c r="D77" i="13"/>
  <c r="D35" i="13"/>
  <c r="D70" i="13"/>
  <c r="D20" i="13"/>
  <c r="D61" i="13"/>
  <c r="D67" i="13"/>
  <c r="D23" i="13"/>
  <c r="D59" i="13"/>
  <c r="D33" i="13"/>
  <c r="D78" i="13"/>
  <c r="D39" i="13"/>
  <c r="D32" i="13"/>
  <c r="D22" i="13"/>
  <c r="D47" i="13"/>
  <c r="D62" i="13"/>
  <c r="D36" i="13"/>
  <c r="D74" i="13"/>
  <c r="D79" i="13"/>
  <c r="D48" i="13"/>
  <c r="D27" i="13"/>
  <c r="D46" i="13"/>
  <c r="D34" i="13"/>
  <c r="D21" i="13"/>
  <c r="D28" i="13"/>
  <c r="D26" i="13"/>
  <c r="D14" i="13"/>
  <c r="D55" i="13"/>
  <c r="D19" i="13"/>
  <c r="D17" i="13"/>
  <c r="D54" i="13"/>
  <c r="D31" i="13"/>
  <c r="D63" i="13"/>
  <c r="D64" i="13"/>
  <c r="D66" i="13"/>
  <c r="D40" i="13"/>
  <c r="D24" i="13"/>
  <c r="D60" i="13"/>
  <c r="D15" i="13"/>
  <c r="D68" i="13"/>
  <c r="D52" i="13"/>
  <c r="F157" i="13"/>
  <c r="F156" i="13"/>
  <c r="F49" i="13"/>
  <c r="F56" i="13"/>
  <c r="F76" i="13"/>
  <c r="F25" i="13"/>
  <c r="F44" i="13"/>
  <c r="F155" i="13"/>
  <c r="F42" i="13"/>
  <c r="F58" i="13"/>
  <c r="F71" i="13"/>
  <c r="F57" i="13"/>
  <c r="F73" i="13"/>
  <c r="F37" i="13"/>
  <c r="F65" i="13"/>
  <c r="F45" i="13"/>
  <c r="F43" i="13"/>
  <c r="F18" i="13"/>
  <c r="F158" i="13"/>
  <c r="F154" i="13"/>
  <c r="F50" i="13"/>
  <c r="F41" i="13"/>
  <c r="F75" i="13"/>
  <c r="F53" i="13"/>
  <c r="F72" i="13"/>
  <c r="F30" i="13"/>
  <c r="F77" i="13"/>
  <c r="F35" i="13"/>
  <c r="F51" i="13"/>
  <c r="F70" i="13"/>
  <c r="F38" i="13"/>
  <c r="F29" i="13"/>
  <c r="F16" i="13"/>
  <c r="F69" i="13"/>
  <c r="F36" i="13"/>
  <c r="F74" i="13"/>
  <c r="F48" i="13"/>
  <c r="F27" i="13"/>
  <c r="F46" i="13"/>
  <c r="F34" i="13"/>
  <c r="F28" i="13"/>
  <c r="F26" i="13"/>
  <c r="F14" i="13"/>
  <c r="F55" i="13"/>
  <c r="F19" i="13"/>
  <c r="F20" i="13"/>
  <c r="F61" i="13"/>
  <c r="F67" i="13"/>
  <c r="F23" i="13"/>
  <c r="F59" i="13"/>
  <c r="F33" i="13"/>
  <c r="F78" i="13"/>
  <c r="F39" i="13"/>
  <c r="F32" i="13"/>
  <c r="F22" i="13"/>
  <c r="F47" i="13"/>
  <c r="F62" i="13"/>
  <c r="F21" i="13"/>
  <c r="F17" i="13"/>
  <c r="F24" i="13"/>
  <c r="F60" i="13"/>
  <c r="F15" i="13"/>
  <c r="F68" i="13"/>
  <c r="F52" i="13"/>
  <c r="F54" i="13"/>
  <c r="F31" i="13"/>
  <c r="F64" i="13"/>
  <c r="F66" i="13"/>
  <c r="F40" i="13"/>
  <c r="F63" i="13"/>
  <c r="G114" i="13" l="1"/>
  <c r="G124" i="13"/>
  <c r="G136" i="13"/>
  <c r="G92" i="13"/>
  <c r="G142" i="13"/>
  <c r="G121" i="13"/>
  <c r="G97" i="13"/>
  <c r="G140" i="13"/>
  <c r="G147" i="13"/>
  <c r="G94" i="13"/>
  <c r="G134" i="13"/>
  <c r="G96" i="13"/>
  <c r="G139" i="13"/>
  <c r="G113" i="13"/>
  <c r="G105" i="13"/>
  <c r="G112" i="13"/>
  <c r="G125" i="13"/>
  <c r="G108" i="13"/>
  <c r="G102" i="13"/>
  <c r="G131" i="13"/>
  <c r="G135" i="13"/>
  <c r="G123" i="13"/>
  <c r="G63" i="13"/>
  <c r="G120" i="13"/>
  <c r="G87" i="13"/>
  <c r="G126" i="13"/>
  <c r="G141" i="13"/>
  <c r="G118" i="13"/>
  <c r="G132" i="13"/>
  <c r="G115" i="13"/>
  <c r="G119" i="13"/>
  <c r="G89" i="13"/>
  <c r="G91" i="13"/>
  <c r="G100" i="13"/>
  <c r="G122" i="13"/>
  <c r="G146" i="13"/>
  <c r="G149" i="13"/>
  <c r="G143" i="13"/>
  <c r="G148" i="13"/>
  <c r="G90" i="13"/>
  <c r="G144" i="13"/>
  <c r="G137" i="13"/>
  <c r="G106" i="13"/>
  <c r="G129" i="13"/>
  <c r="G86" i="13"/>
  <c r="G99" i="13"/>
  <c r="G101" i="13"/>
  <c r="G109" i="13"/>
  <c r="G111" i="13"/>
  <c r="G103" i="13"/>
  <c r="G116" i="13"/>
  <c r="G104" i="13"/>
  <c r="G128" i="13"/>
  <c r="G127" i="13"/>
  <c r="G110" i="13"/>
  <c r="G145" i="13"/>
  <c r="G15" i="13"/>
  <c r="G40" i="13"/>
  <c r="G31" i="13"/>
  <c r="G55" i="13"/>
  <c r="G27" i="13"/>
  <c r="G36" i="13"/>
  <c r="G32" i="13"/>
  <c r="G59" i="13"/>
  <c r="G20" i="13"/>
  <c r="G77" i="13"/>
  <c r="G69" i="13"/>
  <c r="G71" i="13"/>
  <c r="G80" i="13"/>
  <c r="G72" i="13"/>
  <c r="G50" i="13"/>
  <c r="G30" i="13"/>
  <c r="G65" i="13"/>
  <c r="G24" i="13"/>
  <c r="G19" i="13"/>
  <c r="G28" i="13"/>
  <c r="G46" i="13"/>
  <c r="G74" i="13"/>
  <c r="G22" i="13"/>
  <c r="G33" i="13"/>
  <c r="G61" i="13"/>
  <c r="G35" i="13"/>
  <c r="G29" i="13"/>
  <c r="G57" i="13"/>
  <c r="G42" i="13"/>
  <c r="G25" i="13"/>
  <c r="G49" i="13"/>
  <c r="G44" i="13"/>
  <c r="G41" i="13"/>
  <c r="G158" i="13"/>
  <c r="G45" i="13"/>
  <c r="G68" i="13"/>
  <c r="G64" i="13"/>
  <c r="G17" i="13"/>
  <c r="G26" i="13"/>
  <c r="G34" i="13"/>
  <c r="G79" i="13"/>
  <c r="G47" i="13"/>
  <c r="G78" i="13"/>
  <c r="G67" i="13"/>
  <c r="G16" i="13"/>
  <c r="G38" i="13"/>
  <c r="G58" i="13"/>
  <c r="G155" i="13"/>
  <c r="G56" i="13"/>
  <c r="G157" i="13"/>
  <c r="G75" i="13"/>
  <c r="G154" i="13"/>
  <c r="G43" i="13"/>
  <c r="G73" i="13"/>
  <c r="G52" i="13"/>
  <c r="G60" i="13"/>
  <c r="G66" i="13"/>
  <c r="G54" i="13"/>
  <c r="G14" i="13"/>
  <c r="G21" i="13"/>
  <c r="G48" i="13"/>
  <c r="G62" i="13"/>
  <c r="G39" i="13"/>
  <c r="G23" i="13"/>
  <c r="G70" i="13"/>
  <c r="G51" i="13"/>
  <c r="G81" i="13"/>
  <c r="G76" i="13"/>
  <c r="G156" i="13"/>
  <c r="G53" i="13"/>
  <c r="G18" i="13"/>
  <c r="G37" i="13"/>
</calcChain>
</file>

<file path=xl/sharedStrings.xml><?xml version="1.0" encoding="utf-8"?>
<sst xmlns="http://schemas.openxmlformats.org/spreadsheetml/2006/main" count="1053" uniqueCount="159">
  <si>
    <t>Nom</t>
  </si>
  <si>
    <t>Temps</t>
  </si>
  <si>
    <t>Place</t>
  </si>
  <si>
    <t>Série</t>
  </si>
  <si>
    <t>Nombre de partants :</t>
  </si>
  <si>
    <t>Nombre de coureurs classés :</t>
  </si>
  <si>
    <t>GRILLE</t>
  </si>
  <si>
    <t>Dos.</t>
  </si>
  <si>
    <t>Equipe</t>
  </si>
  <si>
    <t>N° LICENCE</t>
  </si>
  <si>
    <t>Bignan</t>
  </si>
  <si>
    <t>Points</t>
  </si>
  <si>
    <t>Clubs</t>
  </si>
  <si>
    <t xml:space="preserve">Nom Prénom </t>
  </si>
  <si>
    <t>Général</t>
  </si>
  <si>
    <t>Nom Prénom</t>
  </si>
  <si>
    <t>UC INGUINIEL</t>
  </si>
  <si>
    <t>OC LOCMINE</t>
  </si>
  <si>
    <t>UCP JOSSELIN</t>
  </si>
  <si>
    <t>AC LANESTER</t>
  </si>
  <si>
    <t>VELOCE VANNES</t>
  </si>
  <si>
    <t>pts cyclo cross</t>
  </si>
  <si>
    <t xml:space="preserve"> pts route</t>
  </si>
  <si>
    <t>BOCAGE CYCLISTE MAYENNAIS</t>
  </si>
  <si>
    <t>LANGLO CORENTIN</t>
  </si>
  <si>
    <t>BARASCUD PRISCILLE F</t>
  </si>
  <si>
    <t>ETIENNE ANTONIN</t>
  </si>
  <si>
    <t>ROUXEL ELIE</t>
  </si>
  <si>
    <t>VC PONTIVY</t>
  </si>
  <si>
    <t>BELLANGER ALEXIS</t>
  </si>
  <si>
    <t>JOSSO MEDDY</t>
  </si>
  <si>
    <t>MOREL MANON  F</t>
  </si>
  <si>
    <t>PASCO JONATHAN</t>
  </si>
  <si>
    <t>LE PALLEC MATHIS</t>
  </si>
  <si>
    <t>ROCHOIS MAETHAN</t>
  </si>
  <si>
    <t>DESIGNE HUGO</t>
  </si>
  <si>
    <t>UHEL-JUHEL KYLIAN</t>
  </si>
  <si>
    <t>HORPIN RAMPAL MAEL</t>
  </si>
  <si>
    <t>RAUT THEO</t>
  </si>
  <si>
    <t>DELALANDE BASILE</t>
  </si>
  <si>
    <t>DELANDES SIMON</t>
  </si>
  <si>
    <t>LE BADEZET LILIAN</t>
  </si>
  <si>
    <t>LE HENANFF MATHÉO</t>
  </si>
  <si>
    <t>ROBIN ADAM</t>
  </si>
  <si>
    <t>LE BARS-BRESSON MARIUS</t>
  </si>
  <si>
    <t>GUILLAUME VALENTIN</t>
  </si>
  <si>
    <t>HELEINE-GUEHO UGO</t>
  </si>
  <si>
    <t>GAUDIN RAPHAËL</t>
  </si>
  <si>
    <t>KLEWAIS TRISTAN</t>
  </si>
  <si>
    <t>GARAUD ESTEBAN</t>
  </si>
  <si>
    <t>POIRON-UFFREDI AËL</t>
  </si>
  <si>
    <t>Benjamins</t>
  </si>
  <si>
    <t>Général benjamins</t>
  </si>
  <si>
    <t>Route benjamins</t>
  </si>
  <si>
    <t>Cyclo cross benjamins</t>
  </si>
  <si>
    <t>ROBIN TOM</t>
  </si>
  <si>
    <t>LENOUVEL NATHAN</t>
  </si>
  <si>
    <t>TARDIF AXEL</t>
  </si>
  <si>
    <t>TENDRON LEONTINE  F</t>
  </si>
  <si>
    <t>VC SEBASTIENNAIS</t>
  </si>
  <si>
    <t>US PONTCHATELEINE</t>
  </si>
  <si>
    <t>DURAND SAMUEL</t>
  </si>
  <si>
    <t>ABS</t>
  </si>
  <si>
    <t>CHUTE</t>
  </si>
  <si>
    <t xml:space="preserve">                                 TROPHEE DEPARTEMENTAL DES ECOLES DE CYCLISME</t>
  </si>
  <si>
    <t>Général benjamins Garçons</t>
  </si>
  <si>
    <t>Général benjamins Filles</t>
  </si>
  <si>
    <t xml:space="preserve">                   Bignan le 30 Avril 2017</t>
  </si>
  <si>
    <t>Vitesse benjamins</t>
  </si>
  <si>
    <t>pts vitesse</t>
  </si>
  <si>
    <t>Noms</t>
  </si>
  <si>
    <t>vitesse benjamins</t>
  </si>
  <si>
    <t>LANGLO Maiwenn (F)</t>
  </si>
  <si>
    <t>UC Inguiniel</t>
  </si>
  <si>
    <t>LE HENANF Hugo</t>
  </si>
  <si>
    <t>Locminé</t>
  </si>
  <si>
    <t>BROCHEN NATHAN</t>
  </si>
  <si>
    <t>UC Véloce Vannes</t>
  </si>
  <si>
    <t>BENOIST TRISTAN</t>
  </si>
  <si>
    <t>UC Alréenne</t>
  </si>
  <si>
    <t>GREVELLEC Awen</t>
  </si>
  <si>
    <t>ACP Baud</t>
  </si>
  <si>
    <t>SIMON Jule</t>
  </si>
  <si>
    <t>SC Malestroit</t>
  </si>
  <si>
    <t>LE BOUEDEC JULIAN</t>
  </si>
  <si>
    <t>Hennebont Cyclisme</t>
  </si>
  <si>
    <t>DE GUERDAVID AURELIE (F)</t>
  </si>
  <si>
    <t>EC Queven</t>
  </si>
  <si>
    <t>BERTRON AUGEREAU MEHDI</t>
  </si>
  <si>
    <t>EC Pluvignoise</t>
  </si>
  <si>
    <t>BILIEN Lilian</t>
  </si>
  <si>
    <t>AC Lanester</t>
  </si>
  <si>
    <t>CONAN Emma (F)</t>
  </si>
  <si>
    <t>VC Languidic</t>
  </si>
  <si>
    <t xml:space="preserve"> BELLANGER ALEXIS</t>
  </si>
  <si>
    <t>UCP Josselin</t>
  </si>
  <si>
    <t>PASCO Jonathan</t>
  </si>
  <si>
    <t>OLIVIERO Etienne</t>
  </si>
  <si>
    <t>DANO HUGO</t>
  </si>
  <si>
    <t>HENRIO MADEC ENZO</t>
  </si>
  <si>
    <t>BREHAMET Titouan</t>
  </si>
  <si>
    <t>GISLAIS Morgan</t>
  </si>
  <si>
    <t>LE TOULLEC ARTHUR</t>
  </si>
  <si>
    <t>GERMAIN ALICIA (F)</t>
  </si>
  <si>
    <t>COSTA ENZO</t>
  </si>
  <si>
    <t>BLANC BIHAN DYLAN</t>
  </si>
  <si>
    <t>ELIOT Kylian</t>
  </si>
  <si>
    <t xml:space="preserve">DAHIREL EWEN </t>
  </si>
  <si>
    <t>RAULT Théo</t>
  </si>
  <si>
    <t>KLEWAIS Tristan</t>
  </si>
  <si>
    <t>GODIVEAUX ROBIN</t>
  </si>
  <si>
    <t>HUYSSCHAERT PAUL</t>
  </si>
  <si>
    <t>CHARRIER Dewi</t>
  </si>
  <si>
    <t>THIERRY Paul</t>
  </si>
  <si>
    <t>SINIC NOAM</t>
  </si>
  <si>
    <t>HERIQUET NOHAN</t>
  </si>
  <si>
    <t>DREAN MATHIS</t>
  </si>
  <si>
    <t>JOSSO Meddy</t>
  </si>
  <si>
    <t xml:space="preserve">PILLAS BAPTISTE </t>
  </si>
  <si>
    <t>THOMAZO HANRION ESTEBAN</t>
  </si>
  <si>
    <t>DELALANDE Nino</t>
  </si>
  <si>
    <t>HAIRIE SACHA</t>
  </si>
  <si>
    <t>JANNELLO Ewan</t>
  </si>
  <si>
    <t>JEGO Gabriel</t>
  </si>
  <si>
    <t>LE MAO ENZO</t>
  </si>
  <si>
    <t>HERVO ANTOINE</t>
  </si>
  <si>
    <t>LE BORGNE Clément</t>
  </si>
  <si>
    <t>KERSULEC TOM</t>
  </si>
  <si>
    <t>POIRON-UFFREDI Aël</t>
  </si>
  <si>
    <t>HINAULT JULIEN</t>
  </si>
  <si>
    <t>LE GOIC  THEO</t>
  </si>
  <si>
    <t>DOLEDEC-LE PABIC Yorick</t>
  </si>
  <si>
    <t>JUSTUM julian</t>
  </si>
  <si>
    <t>LE BOUEDEC SOEN</t>
  </si>
  <si>
    <t>LE ROCH Elouan</t>
  </si>
  <si>
    <t>LE DIVENACH LUCAS</t>
  </si>
  <si>
    <t>LE GUILLANT MATHIS</t>
  </si>
  <si>
    <t>LE CUDENNEC TITOUAN</t>
  </si>
  <si>
    <t>LE CALVE Gautier</t>
  </si>
  <si>
    <t>CADORET  Melenn (F)</t>
  </si>
  <si>
    <t>LE DOUARIN TOM</t>
  </si>
  <si>
    <t>LE PAVEC NATHAN</t>
  </si>
  <si>
    <t>LE LAN LUCAS</t>
  </si>
  <si>
    <t>LOEZIC LOUENN</t>
  </si>
  <si>
    <t>LE GALLIC CLEMENT</t>
  </si>
  <si>
    <t>LORHO ENZO</t>
  </si>
  <si>
    <t>LE MERO NOLAN</t>
  </si>
  <si>
    <t>PONTUS MAYLIS (F)</t>
  </si>
  <si>
    <t>LHEUREUX BENJAMIN</t>
  </si>
  <si>
    <t>MORICE THEO</t>
  </si>
  <si>
    <t>QUELO LOIC</t>
  </si>
  <si>
    <t>UHEL JUHEL KYLIAN</t>
  </si>
  <si>
    <t>MAURICE ROMAIN</t>
  </si>
  <si>
    <t>PICHARD VEYSSET Timéo</t>
  </si>
  <si>
    <t>ORSETTI ALEXIS</t>
  </si>
  <si>
    <t>RIO YVANN</t>
  </si>
  <si>
    <t>TURMEL JULIEN</t>
  </si>
  <si>
    <t>ROSNARHO Noah</t>
  </si>
  <si>
    <t>VITESSE benjamins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</si>
</sst>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&quot;h &quot;mm\'\ ss\'\'"/>
    <numFmt numFmtId="165" formatCode="0&quot; h&quot;"/>
    <numFmt numFmtId="166" formatCode="&quot;Moyenne du Vainqueur :&quot;\ 0.000&quot; km/h&quot;"/>
    <numFmt numFmtId="167" formatCode="&quot;Distance : &quot;0.0&quot; km&quot;"/>
    <numFmt numFmtId="168" formatCode="mm:ss.000"/>
  </numFmts>
  <fonts count="37" x14ac:knownFonts="1">
    <font>
      <sz val="12"/>
      <name val="Times New Roman"/>
    </font>
    <font>
      <sz val="13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sz val="24"/>
      <color indexed="12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9"/>
      <color indexed="63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i/>
      <sz val="18"/>
      <color indexed="10"/>
      <name val="Arial"/>
      <family val="2"/>
    </font>
    <font>
      <sz val="12"/>
      <color rgb="FF000000"/>
      <name val="Tahoma"/>
      <family val="2"/>
    </font>
    <font>
      <sz val="18"/>
      <color rgb="FFFF0000"/>
      <name val="Times New Roman"/>
      <family val="1"/>
    </font>
    <font>
      <b/>
      <sz val="12"/>
      <color rgb="FF000000"/>
      <name val="Tahoma"/>
      <family val="2"/>
    </font>
    <font>
      <i/>
      <sz val="18"/>
      <color rgb="FFFF0000"/>
      <name val="Arial"/>
      <family val="2"/>
    </font>
    <font>
      <b/>
      <sz val="14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u/>
      <sz val="11"/>
      <color theme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6" fillId="0" borderId="0"/>
    <xf numFmtId="0" fontId="35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7" fontId="1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left" vertical="center" wrapText="1"/>
    </xf>
    <xf numFmtId="0" fontId="28" fillId="0" borderId="8" xfId="1" applyFont="1" applyFill="1" applyBorder="1" applyAlignment="1" applyProtection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30" fillId="0" borderId="8" xfId="1" applyFont="1" applyFill="1" applyBorder="1" applyAlignment="1" applyProtection="1">
      <alignment horizontal="left" vertical="center" wrapText="1"/>
    </xf>
    <xf numFmtId="0" fontId="30" fillId="0" borderId="8" xfId="1" applyFont="1" applyFill="1" applyBorder="1" applyAlignment="1" applyProtection="1">
      <alignment vertical="center" wrapText="1"/>
    </xf>
    <xf numFmtId="0" fontId="16" fillId="0" borderId="8" xfId="0" applyFont="1" applyFill="1" applyBorder="1" applyAlignment="1">
      <alignment horizontal="center" vertical="center"/>
    </xf>
    <xf numFmtId="168" fontId="14" fillId="0" borderId="8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3" fillId="0" borderId="8" xfId="1" applyFont="1" applyFill="1" applyBorder="1" applyAlignment="1" applyProtection="1">
      <alignment horizontal="center" vertical="center" wrapText="1"/>
    </xf>
    <xf numFmtId="0" fontId="34" fillId="0" borderId="8" xfId="1" applyFont="1" applyFill="1" applyBorder="1" applyAlignment="1">
      <alignment horizontal="center"/>
    </xf>
    <xf numFmtId="0" fontId="34" fillId="0" borderId="8" xfId="1" applyFont="1" applyFill="1" applyBorder="1" applyAlignment="1" applyProtection="1">
      <alignment horizontal="center" vertical="center" wrapText="1"/>
    </xf>
    <xf numFmtId="0" fontId="33" fillId="0" borderId="8" xfId="1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4" fillId="0" borderId="8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horizontal="center" vertical="center" wrapText="1"/>
    </xf>
    <xf numFmtId="0" fontId="33" fillId="0" borderId="8" xfId="2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0" borderId="0" xfId="0" applyFont="1"/>
    <xf numFmtId="0" fontId="36" fillId="0" borderId="8" xfId="0" applyFont="1" applyBorder="1" applyAlignment="1">
      <alignment horizontal="center" vertical="center"/>
    </xf>
    <xf numFmtId="168" fontId="36" fillId="0" borderId="8" xfId="0" applyNumberFormat="1" applyFont="1" applyFill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center" vertical="center" wrapText="1"/>
    </xf>
    <xf numFmtId="0" fontId="30" fillId="0" borderId="8" xfId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1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31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0</xdr:rowOff>
    </xdr:from>
    <xdr:to>
      <xdr:col>9</xdr:col>
      <xdr:colOff>1181100</xdr:colOff>
      <xdr:row>4</xdr:row>
      <xdr:rowOff>342900</xdr:rowOff>
    </xdr:to>
    <xdr:pic>
      <xdr:nvPicPr>
        <xdr:cNvPr id="63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18000"/>
        </a:blip>
        <a:srcRect/>
        <a:stretch>
          <a:fillRect/>
        </a:stretch>
      </xdr:blipFill>
      <xdr:spPr bwMode="auto">
        <a:xfrm>
          <a:off x="10296525" y="0"/>
          <a:ext cx="1647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0</xdr:row>
      <xdr:rowOff>66675</xdr:rowOff>
    </xdr:from>
    <xdr:to>
      <xdr:col>8</xdr:col>
      <xdr:colOff>266700</xdr:colOff>
      <xdr:row>2</xdr:row>
      <xdr:rowOff>228600</xdr:rowOff>
    </xdr:to>
    <xdr:sp macro="" textlink="">
      <xdr:nvSpPr>
        <xdr:cNvPr id="5127" name="WordArt 7"/>
        <xdr:cNvSpPr>
          <a:spLocks noChangeArrowheads="1" noChangeShapeType="1"/>
        </xdr:cNvSpPr>
      </xdr:nvSpPr>
      <xdr:spPr bwMode="auto">
        <a:xfrm>
          <a:off x="2066925" y="66675"/>
          <a:ext cx="77724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Brush Script MT"/>
            </a:rPr>
            <a:t>Championnat de Bretagne 2002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4</xdr:row>
      <xdr:rowOff>257175</xdr:rowOff>
    </xdr:to>
    <xdr:pic>
      <xdr:nvPicPr>
        <xdr:cNvPr id="6324" name="Picture 8" descr="Logo 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95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171450</xdr:rowOff>
    </xdr:from>
    <xdr:to>
      <xdr:col>2</xdr:col>
      <xdr:colOff>771525</xdr:colOff>
      <xdr:row>6</xdr:row>
      <xdr:rowOff>104774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371475"/>
          <a:ext cx="1638300" cy="8762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1085850</xdr:colOff>
      <xdr:row>2</xdr:row>
      <xdr:rowOff>0</xdr:rowOff>
    </xdr:from>
    <xdr:to>
      <xdr:col>3</xdr:col>
      <xdr:colOff>838200</xdr:colOff>
      <xdr:row>7</xdr:row>
      <xdr:rowOff>114300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47875" y="381000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1876425</xdr:colOff>
      <xdr:row>2</xdr:row>
      <xdr:rowOff>123825</xdr:rowOff>
    </xdr:from>
    <xdr:to>
      <xdr:col>5</xdr:col>
      <xdr:colOff>266700</xdr:colOff>
      <xdr:row>8</xdr:row>
      <xdr:rowOff>19050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29150" y="504825"/>
          <a:ext cx="1514475" cy="1038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104775</xdr:rowOff>
    </xdr:from>
    <xdr:to>
      <xdr:col>2</xdr:col>
      <xdr:colOff>714375</xdr:colOff>
      <xdr:row>6</xdr:row>
      <xdr:rowOff>38099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04800"/>
          <a:ext cx="1638300" cy="87629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1104900</xdr:colOff>
      <xdr:row>2</xdr:row>
      <xdr:rowOff>9525</xdr:rowOff>
    </xdr:from>
    <xdr:to>
      <xdr:col>3</xdr:col>
      <xdr:colOff>495300</xdr:colOff>
      <xdr:row>6</xdr:row>
      <xdr:rowOff>85725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" y="390525"/>
          <a:ext cx="1714500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1343025</xdr:colOff>
      <xdr:row>2</xdr:row>
      <xdr:rowOff>0</xdr:rowOff>
    </xdr:from>
    <xdr:to>
      <xdr:col>4</xdr:col>
      <xdr:colOff>514350</xdr:colOff>
      <xdr:row>7</xdr:row>
      <xdr:rowOff>85725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52900" y="381000"/>
          <a:ext cx="1514475" cy="10382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142327</xdr:colOff>
      <xdr:row>3</xdr:row>
      <xdr:rowOff>21897</xdr:rowOff>
    </xdr:from>
    <xdr:to>
      <xdr:col>2</xdr:col>
      <xdr:colOff>920093</xdr:colOff>
      <xdr:row>8</xdr:row>
      <xdr:rowOff>170465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327" y="613104"/>
          <a:ext cx="1828800" cy="1057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897758</xdr:colOff>
      <xdr:row>3</xdr:row>
      <xdr:rowOff>21897</xdr:rowOff>
    </xdr:from>
    <xdr:to>
      <xdr:col>3</xdr:col>
      <xdr:colOff>850242</xdr:colOff>
      <xdr:row>9</xdr:row>
      <xdr:rowOff>5365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48792" y="613104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1083879</xdr:colOff>
      <xdr:row>3</xdr:row>
      <xdr:rowOff>54742</xdr:rowOff>
    </xdr:from>
    <xdr:to>
      <xdr:col>5</xdr:col>
      <xdr:colOff>98534</xdr:colOff>
      <xdr:row>9</xdr:row>
      <xdr:rowOff>83865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05603" y="645949"/>
          <a:ext cx="1751724" cy="11239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1828800</xdr:colOff>
      <xdr:row>5</xdr:row>
      <xdr:rowOff>123825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00025"/>
          <a:ext cx="1828800" cy="1057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438150</xdr:colOff>
      <xdr:row>5</xdr:row>
      <xdr:rowOff>133350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200025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390525</xdr:colOff>
      <xdr:row>6</xdr:row>
      <xdr:rowOff>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57700" y="200025"/>
          <a:ext cx="2028825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fc.fr/licencies/" TargetMode="External"/><Relationship Id="rId1" Type="http://schemas.openxmlformats.org/officeDocument/2006/relationships/hyperlink" Target="https://www.ffc.fr/licenci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ffc.fr/licencies/" TargetMode="External"/><Relationship Id="rId1" Type="http://schemas.openxmlformats.org/officeDocument/2006/relationships/hyperlink" Target="https://www.ffc.fr/licencies/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ffc.fr/licencies/" TargetMode="External"/><Relationship Id="rId1" Type="http://schemas.openxmlformats.org/officeDocument/2006/relationships/hyperlink" Target="https://www.ffc.fr/licencies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fc.fr/licencies/" TargetMode="External"/><Relationship Id="rId2" Type="http://schemas.openxmlformats.org/officeDocument/2006/relationships/hyperlink" Target="https://www.ffc.fr/licencies/" TargetMode="External"/><Relationship Id="rId1" Type="http://schemas.openxmlformats.org/officeDocument/2006/relationships/hyperlink" Target="https://www.ffc.fr/licencies/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www.ffc.fr/licencies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topLeftCell="A38" zoomScaleNormal="100" workbookViewId="0">
      <selection activeCell="B45" sqref="B45"/>
    </sheetView>
  </sheetViews>
  <sheetFormatPr baseColWidth="10" defaultRowHeight="16.5" x14ac:dyDescent="0.25"/>
  <cols>
    <col min="1" max="1" width="7" style="36" customWidth="1"/>
    <col min="2" max="2" width="30.5" style="36" bestFit="1" customWidth="1"/>
    <col min="3" max="3" width="26.875" style="36" customWidth="1"/>
    <col min="4" max="4" width="14.75" style="37" hidden="1" customWidth="1"/>
    <col min="5" max="5" width="10.125" style="36" bestFit="1" customWidth="1"/>
    <col min="6" max="16384" width="11" style="38"/>
  </cols>
  <sheetData>
    <row r="1" spans="1:6" ht="12" customHeight="1" x14ac:dyDescent="0.25"/>
    <row r="2" spans="1:6" ht="20.25" customHeight="1" x14ac:dyDescent="0.25">
      <c r="C2" s="36" t="s">
        <v>10</v>
      </c>
    </row>
    <row r="3" spans="1:6" ht="9.75" customHeight="1" x14ac:dyDescent="0.25">
      <c r="A3" s="39"/>
      <c r="B3" s="39"/>
      <c r="C3" s="39"/>
      <c r="D3" s="40"/>
      <c r="E3" s="39"/>
    </row>
    <row r="4" spans="1:6" s="44" customFormat="1" ht="15.75" x14ac:dyDescent="0.25">
      <c r="A4" s="92"/>
      <c r="B4" s="92"/>
      <c r="C4" s="41" t="s">
        <v>51</v>
      </c>
      <c r="D4" s="42"/>
      <c r="E4" s="43"/>
    </row>
    <row r="5" spans="1:6" ht="12" customHeight="1" x14ac:dyDescent="0.25">
      <c r="A5" s="45"/>
      <c r="B5" s="46"/>
    </row>
    <row r="6" spans="1:6" s="24" customFormat="1" ht="15.75" x14ac:dyDescent="0.25">
      <c r="A6" s="47" t="s">
        <v>7</v>
      </c>
      <c r="B6" s="47" t="s">
        <v>15</v>
      </c>
      <c r="C6" s="47" t="s">
        <v>8</v>
      </c>
      <c r="D6" s="48" t="s">
        <v>9</v>
      </c>
      <c r="E6" s="47" t="s">
        <v>3</v>
      </c>
    </row>
    <row r="7" spans="1:6" s="24" customFormat="1" ht="6" customHeight="1" x14ac:dyDescent="0.25">
      <c r="A7" s="17"/>
      <c r="B7" s="17"/>
      <c r="C7" s="17"/>
      <c r="D7" s="20"/>
      <c r="E7" s="17"/>
    </row>
    <row r="8" spans="1:6" s="49" customFormat="1" ht="14.25" customHeight="1" x14ac:dyDescent="0.2">
      <c r="A8" s="76">
        <v>1</v>
      </c>
      <c r="B8" s="77" t="s">
        <v>72</v>
      </c>
      <c r="C8" s="78" t="s">
        <v>73</v>
      </c>
      <c r="D8" s="23"/>
      <c r="E8" s="41" t="s">
        <v>51</v>
      </c>
      <c r="F8" s="18"/>
    </row>
    <row r="9" spans="1:6" s="49" customFormat="1" ht="14.25" customHeight="1" x14ac:dyDescent="0.2">
      <c r="A9" s="76">
        <v>2</v>
      </c>
      <c r="B9" s="79" t="s">
        <v>74</v>
      </c>
      <c r="C9" s="76" t="s">
        <v>75</v>
      </c>
      <c r="D9" s="23"/>
      <c r="E9" s="41" t="s">
        <v>51</v>
      </c>
      <c r="F9" s="18"/>
    </row>
    <row r="10" spans="1:6" s="49" customFormat="1" ht="14.25" customHeight="1" x14ac:dyDescent="0.2">
      <c r="A10" s="76">
        <v>3</v>
      </c>
      <c r="B10" s="80" t="s">
        <v>76</v>
      </c>
      <c r="C10" s="76" t="s">
        <v>77</v>
      </c>
      <c r="D10" s="23"/>
      <c r="E10" s="41" t="s">
        <v>51</v>
      </c>
      <c r="F10" s="18"/>
    </row>
    <row r="11" spans="1:6" s="49" customFormat="1" ht="14.25" customHeight="1" x14ac:dyDescent="0.2">
      <c r="A11" s="76">
        <v>4</v>
      </c>
      <c r="B11" s="79" t="s">
        <v>78</v>
      </c>
      <c r="C11" s="76" t="s">
        <v>79</v>
      </c>
      <c r="D11" s="23"/>
      <c r="E11" s="41" t="s">
        <v>51</v>
      </c>
      <c r="F11" s="18"/>
    </row>
    <row r="12" spans="1:6" s="49" customFormat="1" ht="14.25" customHeight="1" x14ac:dyDescent="0.2">
      <c r="A12" s="76">
        <v>5</v>
      </c>
      <c r="B12" s="80" t="s">
        <v>80</v>
      </c>
      <c r="C12" s="76" t="s">
        <v>81</v>
      </c>
      <c r="D12" s="23"/>
      <c r="E12" s="41" t="s">
        <v>51</v>
      </c>
      <c r="F12" s="18"/>
    </row>
    <row r="13" spans="1:6" s="49" customFormat="1" ht="14.25" customHeight="1" x14ac:dyDescent="0.2">
      <c r="A13" s="76">
        <v>6</v>
      </c>
      <c r="B13" s="80" t="s">
        <v>82</v>
      </c>
      <c r="C13" s="76" t="s">
        <v>83</v>
      </c>
      <c r="D13" s="23"/>
      <c r="E13" s="41" t="s">
        <v>51</v>
      </c>
      <c r="F13" s="18"/>
    </row>
    <row r="14" spans="1:6" s="49" customFormat="1" ht="14.25" customHeight="1" x14ac:dyDescent="0.2">
      <c r="A14" s="76">
        <v>7</v>
      </c>
      <c r="B14" s="80" t="s">
        <v>84</v>
      </c>
      <c r="C14" s="76" t="s">
        <v>85</v>
      </c>
      <c r="D14" s="23"/>
      <c r="E14" s="41" t="s">
        <v>51</v>
      </c>
      <c r="F14" s="18"/>
    </row>
    <row r="15" spans="1:6" s="49" customFormat="1" ht="14.25" customHeight="1" x14ac:dyDescent="0.2">
      <c r="A15" s="76">
        <v>8</v>
      </c>
      <c r="B15" s="77" t="s">
        <v>86</v>
      </c>
      <c r="C15" s="78" t="s">
        <v>87</v>
      </c>
      <c r="D15" s="22"/>
      <c r="E15" s="41" t="s">
        <v>51</v>
      </c>
      <c r="F15" s="18"/>
    </row>
    <row r="16" spans="1:6" s="49" customFormat="1" ht="14.25" customHeight="1" x14ac:dyDescent="0.2">
      <c r="A16" s="76">
        <v>9</v>
      </c>
      <c r="B16" s="79" t="s">
        <v>88</v>
      </c>
      <c r="C16" s="76" t="s">
        <v>89</v>
      </c>
      <c r="D16" s="25"/>
      <c r="E16" s="41" t="s">
        <v>51</v>
      </c>
      <c r="F16" s="18"/>
    </row>
    <row r="17" spans="1:6" s="49" customFormat="1" ht="14.25" customHeight="1" x14ac:dyDescent="0.2">
      <c r="A17" s="76">
        <v>10</v>
      </c>
      <c r="B17" s="79" t="s">
        <v>90</v>
      </c>
      <c r="C17" s="76" t="s">
        <v>91</v>
      </c>
      <c r="D17" s="25"/>
      <c r="E17" s="41" t="s">
        <v>51</v>
      </c>
      <c r="F17" s="18"/>
    </row>
    <row r="18" spans="1:6" s="49" customFormat="1" ht="14.25" customHeight="1" x14ac:dyDescent="0.25">
      <c r="A18" s="76">
        <v>11</v>
      </c>
      <c r="B18" s="78" t="s">
        <v>92</v>
      </c>
      <c r="C18" s="81" t="s">
        <v>93</v>
      </c>
      <c r="D18" s="25"/>
      <c r="E18" s="41" t="s">
        <v>51</v>
      </c>
      <c r="F18" s="18"/>
    </row>
    <row r="19" spans="1:6" s="49" customFormat="1" ht="14.25" customHeight="1" x14ac:dyDescent="0.25">
      <c r="A19" s="76">
        <v>12</v>
      </c>
      <c r="B19" s="76" t="s">
        <v>94</v>
      </c>
      <c r="C19" s="82" t="s">
        <v>95</v>
      </c>
      <c r="D19" s="25"/>
      <c r="E19" s="41" t="s">
        <v>51</v>
      </c>
      <c r="F19" s="18"/>
    </row>
    <row r="20" spans="1:6" s="49" customFormat="1" ht="14.25" customHeight="1" x14ac:dyDescent="0.2">
      <c r="A20" s="76">
        <v>13</v>
      </c>
      <c r="B20" s="79" t="s">
        <v>96</v>
      </c>
      <c r="C20" s="76" t="s">
        <v>73</v>
      </c>
      <c r="D20" s="23"/>
      <c r="E20" s="41" t="s">
        <v>51</v>
      </c>
      <c r="F20" s="18"/>
    </row>
    <row r="21" spans="1:6" s="49" customFormat="1" ht="14.25" customHeight="1" x14ac:dyDescent="0.2">
      <c r="A21" s="76">
        <v>14</v>
      </c>
      <c r="B21" s="79" t="s">
        <v>97</v>
      </c>
      <c r="C21" s="76" t="s">
        <v>75</v>
      </c>
      <c r="D21" s="23"/>
      <c r="E21" s="41" t="s">
        <v>51</v>
      </c>
      <c r="F21" s="18"/>
    </row>
    <row r="22" spans="1:6" s="49" customFormat="1" ht="14.25" customHeight="1" x14ac:dyDescent="0.2">
      <c r="A22" s="76">
        <v>15</v>
      </c>
      <c r="B22" s="80" t="s">
        <v>98</v>
      </c>
      <c r="C22" s="76" t="s">
        <v>77</v>
      </c>
      <c r="D22" s="22"/>
      <c r="E22" s="41" t="s">
        <v>51</v>
      </c>
      <c r="F22" s="18"/>
    </row>
    <row r="23" spans="1:6" s="49" customFormat="1" ht="14.25" customHeight="1" x14ac:dyDescent="0.2">
      <c r="A23" s="76">
        <v>16</v>
      </c>
      <c r="B23" s="79" t="s">
        <v>99</v>
      </c>
      <c r="C23" s="76" t="s">
        <v>79</v>
      </c>
      <c r="D23" s="25"/>
      <c r="E23" s="41" t="s">
        <v>51</v>
      </c>
      <c r="F23" s="18"/>
    </row>
    <row r="24" spans="1:6" s="49" customFormat="1" ht="14.25" customHeight="1" x14ac:dyDescent="0.2">
      <c r="A24" s="76">
        <v>17</v>
      </c>
      <c r="B24" s="80" t="s">
        <v>100</v>
      </c>
      <c r="C24" s="76" t="s">
        <v>81</v>
      </c>
      <c r="D24" s="25"/>
      <c r="E24" s="41" t="s">
        <v>51</v>
      </c>
      <c r="F24" s="18"/>
    </row>
    <row r="25" spans="1:6" s="49" customFormat="1" ht="14.25" customHeight="1" x14ac:dyDescent="0.2">
      <c r="A25" s="76">
        <v>18</v>
      </c>
      <c r="B25" s="80" t="s">
        <v>101</v>
      </c>
      <c r="C25" s="76" t="s">
        <v>83</v>
      </c>
      <c r="D25" s="25"/>
      <c r="E25" s="41" t="s">
        <v>51</v>
      </c>
      <c r="F25" s="18"/>
    </row>
    <row r="26" spans="1:6" s="49" customFormat="1" ht="14.25" customHeight="1" x14ac:dyDescent="0.2">
      <c r="A26" s="76">
        <v>19</v>
      </c>
      <c r="B26" s="80" t="s">
        <v>102</v>
      </c>
      <c r="C26" s="76" t="s">
        <v>85</v>
      </c>
      <c r="D26" s="50"/>
      <c r="E26" s="41" t="s">
        <v>51</v>
      </c>
      <c r="F26" s="18"/>
    </row>
    <row r="27" spans="1:6" s="49" customFormat="1" ht="14.25" customHeight="1" x14ac:dyDescent="0.2">
      <c r="A27" s="76">
        <v>20</v>
      </c>
      <c r="B27" s="77" t="s">
        <v>103</v>
      </c>
      <c r="C27" s="78" t="s">
        <v>87</v>
      </c>
      <c r="D27" s="50"/>
      <c r="E27" s="41" t="s">
        <v>51</v>
      </c>
      <c r="F27" s="18"/>
    </row>
    <row r="28" spans="1:6" s="49" customFormat="1" ht="14.25" customHeight="1" x14ac:dyDescent="0.2">
      <c r="A28" s="76">
        <v>21</v>
      </c>
      <c r="B28" s="79" t="s">
        <v>104</v>
      </c>
      <c r="C28" s="76" t="s">
        <v>89</v>
      </c>
      <c r="D28" s="50"/>
      <c r="E28" s="41" t="s">
        <v>51</v>
      </c>
      <c r="F28" s="18"/>
    </row>
    <row r="29" spans="1:6" s="49" customFormat="1" ht="14.25" customHeight="1" x14ac:dyDescent="0.2">
      <c r="A29" s="76">
        <v>22</v>
      </c>
      <c r="B29" s="79" t="s">
        <v>105</v>
      </c>
      <c r="C29" s="76" t="s">
        <v>91</v>
      </c>
      <c r="D29" s="50"/>
      <c r="E29" s="41" t="s">
        <v>51</v>
      </c>
      <c r="F29" s="18"/>
    </row>
    <row r="30" spans="1:6" s="49" customFormat="1" ht="14.25" customHeight="1" x14ac:dyDescent="0.25">
      <c r="A30" s="76">
        <v>23</v>
      </c>
      <c r="B30" s="76" t="s">
        <v>106</v>
      </c>
      <c r="C30" s="82" t="s">
        <v>93</v>
      </c>
      <c r="D30" s="50"/>
      <c r="E30" s="41" t="s">
        <v>51</v>
      </c>
      <c r="F30" s="18"/>
    </row>
    <row r="31" spans="1:6" s="49" customFormat="1" ht="14.25" customHeight="1" x14ac:dyDescent="0.25">
      <c r="A31" s="76">
        <v>24</v>
      </c>
      <c r="B31" s="76" t="s">
        <v>107</v>
      </c>
      <c r="C31" s="82" t="s">
        <v>95</v>
      </c>
      <c r="D31" s="50"/>
      <c r="E31" s="41" t="s">
        <v>51</v>
      </c>
      <c r="F31" s="18"/>
    </row>
    <row r="32" spans="1:6" s="49" customFormat="1" ht="14.25" customHeight="1" x14ac:dyDescent="0.2">
      <c r="A32" s="76">
        <v>25</v>
      </c>
      <c r="B32" s="79" t="s">
        <v>108</v>
      </c>
      <c r="C32" s="76" t="s">
        <v>73</v>
      </c>
      <c r="D32" s="50"/>
      <c r="E32" s="41" t="s">
        <v>51</v>
      </c>
      <c r="F32" s="18"/>
    </row>
    <row r="33" spans="1:6" s="49" customFormat="1" ht="14.25" customHeight="1" x14ac:dyDescent="0.2">
      <c r="A33" s="76">
        <v>26</v>
      </c>
      <c r="B33" s="79" t="s">
        <v>109</v>
      </c>
      <c r="C33" s="76" t="s">
        <v>75</v>
      </c>
      <c r="D33" s="50"/>
      <c r="E33" s="41" t="s">
        <v>51</v>
      </c>
      <c r="F33" s="18"/>
    </row>
    <row r="34" spans="1:6" s="49" customFormat="1" ht="14.25" customHeight="1" x14ac:dyDescent="0.2">
      <c r="A34" s="76">
        <v>27</v>
      </c>
      <c r="B34" s="80" t="s">
        <v>110</v>
      </c>
      <c r="C34" s="76" t="s">
        <v>77</v>
      </c>
      <c r="D34" s="50"/>
      <c r="E34" s="41" t="s">
        <v>51</v>
      </c>
      <c r="F34" s="18"/>
    </row>
    <row r="35" spans="1:6" s="49" customFormat="1" ht="14.25" customHeight="1" x14ac:dyDescent="0.2">
      <c r="A35" s="76">
        <v>28</v>
      </c>
      <c r="B35" s="79" t="s">
        <v>111</v>
      </c>
      <c r="C35" s="76" t="s">
        <v>79</v>
      </c>
      <c r="D35" s="50"/>
      <c r="E35" s="41" t="s">
        <v>51</v>
      </c>
      <c r="F35" s="18"/>
    </row>
    <row r="36" spans="1:6" s="49" customFormat="1" ht="14.25" customHeight="1" x14ac:dyDescent="0.2">
      <c r="A36" s="76">
        <v>29</v>
      </c>
      <c r="B36" s="80" t="s">
        <v>112</v>
      </c>
      <c r="C36" s="76" t="s">
        <v>81</v>
      </c>
      <c r="D36" s="50"/>
      <c r="E36" s="41" t="s">
        <v>51</v>
      </c>
      <c r="F36" s="18"/>
    </row>
    <row r="37" spans="1:6" s="49" customFormat="1" ht="14.25" customHeight="1" x14ac:dyDescent="0.2">
      <c r="A37" s="76">
        <v>30</v>
      </c>
      <c r="B37" s="80" t="s">
        <v>113</v>
      </c>
      <c r="C37" s="76" t="s">
        <v>83</v>
      </c>
      <c r="D37" s="50"/>
      <c r="E37" s="41" t="s">
        <v>51</v>
      </c>
      <c r="F37" s="18"/>
    </row>
    <row r="38" spans="1:6" s="49" customFormat="1" ht="14.25" customHeight="1" x14ac:dyDescent="0.2">
      <c r="A38" s="76">
        <v>31</v>
      </c>
      <c r="B38" s="80" t="s">
        <v>114</v>
      </c>
      <c r="C38" s="76" t="s">
        <v>85</v>
      </c>
      <c r="D38" s="50"/>
      <c r="E38" s="41" t="s">
        <v>51</v>
      </c>
      <c r="F38" s="18"/>
    </row>
    <row r="39" spans="1:6" s="49" customFormat="1" ht="14.25" customHeight="1" x14ac:dyDescent="0.2">
      <c r="A39" s="76">
        <v>32</v>
      </c>
      <c r="B39" s="79" t="s">
        <v>115</v>
      </c>
      <c r="C39" s="76" t="s">
        <v>87</v>
      </c>
      <c r="D39" s="50"/>
      <c r="E39" s="41" t="s">
        <v>51</v>
      </c>
      <c r="F39" s="18"/>
    </row>
    <row r="40" spans="1:6" s="49" customFormat="1" ht="14.25" customHeight="1" x14ac:dyDescent="0.2">
      <c r="A40" s="76">
        <v>33</v>
      </c>
      <c r="B40" s="79" t="s">
        <v>116</v>
      </c>
      <c r="C40" s="76" t="s">
        <v>89</v>
      </c>
      <c r="D40" s="50"/>
      <c r="E40" s="41" t="s">
        <v>51</v>
      </c>
      <c r="F40" s="18"/>
    </row>
    <row r="41" spans="1:6" s="49" customFormat="1" ht="14.25" customHeight="1" x14ac:dyDescent="0.2">
      <c r="A41" s="76">
        <v>34</v>
      </c>
      <c r="B41" s="79" t="s">
        <v>117</v>
      </c>
      <c r="C41" s="76" t="s">
        <v>91</v>
      </c>
      <c r="D41" s="50"/>
      <c r="E41" s="41" t="s">
        <v>51</v>
      </c>
      <c r="F41" s="18"/>
    </row>
    <row r="42" spans="1:6" s="49" customFormat="1" ht="14.25" customHeight="1" x14ac:dyDescent="0.25">
      <c r="A42" s="76">
        <v>35</v>
      </c>
      <c r="B42" s="76" t="s">
        <v>118</v>
      </c>
      <c r="C42" s="82" t="s">
        <v>95</v>
      </c>
      <c r="D42" s="50"/>
      <c r="E42" s="41" t="s">
        <v>51</v>
      </c>
      <c r="F42" s="18"/>
    </row>
    <row r="43" spans="1:6" s="49" customFormat="1" ht="14.25" customHeight="1" x14ac:dyDescent="0.25">
      <c r="A43" s="76">
        <v>36</v>
      </c>
      <c r="B43" s="83" t="s">
        <v>119</v>
      </c>
      <c r="C43" s="76" t="s">
        <v>73</v>
      </c>
      <c r="D43" s="50"/>
      <c r="E43" s="41" t="s">
        <v>51</v>
      </c>
      <c r="F43" s="18"/>
    </row>
    <row r="44" spans="1:6" s="49" customFormat="1" ht="14.25" customHeight="1" x14ac:dyDescent="0.2">
      <c r="A44" s="76">
        <v>37</v>
      </c>
      <c r="B44" s="79" t="s">
        <v>120</v>
      </c>
      <c r="C44" s="76" t="s">
        <v>75</v>
      </c>
      <c r="D44" s="50"/>
      <c r="E44" s="41" t="s">
        <v>51</v>
      </c>
      <c r="F44" s="18"/>
    </row>
    <row r="45" spans="1:6" s="49" customFormat="1" ht="14.25" customHeight="1" x14ac:dyDescent="0.2">
      <c r="A45" s="76">
        <v>38</v>
      </c>
      <c r="B45" s="80" t="s">
        <v>121</v>
      </c>
      <c r="C45" s="76" t="s">
        <v>77</v>
      </c>
      <c r="D45" s="50"/>
      <c r="E45" s="41" t="s">
        <v>51</v>
      </c>
      <c r="F45" s="18"/>
    </row>
    <row r="46" spans="1:6" s="49" customFormat="1" ht="14.25" customHeight="1" x14ac:dyDescent="0.2">
      <c r="A46" s="76">
        <v>39</v>
      </c>
      <c r="B46" s="79" t="s">
        <v>122</v>
      </c>
      <c r="C46" s="76" t="s">
        <v>79</v>
      </c>
      <c r="D46" s="50"/>
      <c r="E46" s="41" t="s">
        <v>51</v>
      </c>
      <c r="F46" s="18"/>
    </row>
    <row r="47" spans="1:6" s="49" customFormat="1" ht="14.25" customHeight="1" x14ac:dyDescent="0.2">
      <c r="A47" s="76">
        <v>40</v>
      </c>
      <c r="B47" s="80" t="s">
        <v>123</v>
      </c>
      <c r="C47" s="76" t="s">
        <v>81</v>
      </c>
      <c r="D47" s="50"/>
      <c r="E47" s="41" t="s">
        <v>51</v>
      </c>
      <c r="F47" s="18"/>
    </row>
    <row r="48" spans="1:6" s="49" customFormat="1" ht="14.25" customHeight="1" x14ac:dyDescent="0.2">
      <c r="A48" s="76">
        <v>41</v>
      </c>
      <c r="B48" s="80" t="s">
        <v>124</v>
      </c>
      <c r="C48" s="76" t="s">
        <v>85</v>
      </c>
      <c r="D48" s="50"/>
      <c r="E48" s="41" t="s">
        <v>51</v>
      </c>
      <c r="F48" s="18"/>
    </row>
    <row r="49" spans="1:6" s="49" customFormat="1" ht="14.25" customHeight="1" x14ac:dyDescent="0.2">
      <c r="A49" s="76">
        <v>42</v>
      </c>
      <c r="B49" s="79" t="s">
        <v>125</v>
      </c>
      <c r="C49" s="76" t="s">
        <v>89</v>
      </c>
      <c r="D49" s="50"/>
      <c r="E49" s="41" t="s">
        <v>51</v>
      </c>
      <c r="F49" s="18"/>
    </row>
    <row r="50" spans="1:6" s="49" customFormat="1" ht="14.25" customHeight="1" x14ac:dyDescent="0.2">
      <c r="A50" s="76">
        <v>43</v>
      </c>
      <c r="B50" s="79" t="s">
        <v>126</v>
      </c>
      <c r="C50" s="76" t="s">
        <v>91</v>
      </c>
      <c r="D50" s="50"/>
      <c r="E50" s="41" t="s">
        <v>51</v>
      </c>
      <c r="F50" s="18"/>
    </row>
    <row r="51" spans="1:6" s="49" customFormat="1" ht="14.25" customHeight="1" x14ac:dyDescent="0.25">
      <c r="A51" s="76">
        <v>44</v>
      </c>
      <c r="B51" s="83" t="s">
        <v>127</v>
      </c>
      <c r="C51" s="76" t="s">
        <v>73</v>
      </c>
      <c r="D51" s="50"/>
      <c r="E51" s="41" t="s">
        <v>51</v>
      </c>
      <c r="F51" s="18"/>
    </row>
    <row r="52" spans="1:6" s="49" customFormat="1" ht="14.25" customHeight="1" x14ac:dyDescent="0.2">
      <c r="A52" s="76">
        <v>45</v>
      </c>
      <c r="B52" s="79" t="s">
        <v>128</v>
      </c>
      <c r="C52" s="76" t="s">
        <v>75</v>
      </c>
      <c r="D52" s="50"/>
      <c r="E52" s="41" t="s">
        <v>51</v>
      </c>
      <c r="F52" s="18"/>
    </row>
    <row r="53" spans="1:6" s="49" customFormat="1" ht="14.25" customHeight="1" x14ac:dyDescent="0.2">
      <c r="A53" s="76">
        <v>46</v>
      </c>
      <c r="B53" s="80" t="s">
        <v>129</v>
      </c>
      <c r="C53" s="76" t="s">
        <v>77</v>
      </c>
      <c r="D53" s="50"/>
      <c r="E53" s="41" t="s">
        <v>51</v>
      </c>
      <c r="F53" s="18"/>
    </row>
    <row r="54" spans="1:6" s="49" customFormat="1" ht="14.25" customHeight="1" x14ac:dyDescent="0.2">
      <c r="A54" s="76">
        <v>47</v>
      </c>
      <c r="B54" s="79" t="s">
        <v>130</v>
      </c>
      <c r="C54" s="76" t="s">
        <v>79</v>
      </c>
      <c r="D54" s="50"/>
      <c r="E54" s="41" t="s">
        <v>51</v>
      </c>
      <c r="F54" s="18"/>
    </row>
    <row r="55" spans="1:6" s="49" customFormat="1" ht="14.25" customHeight="1" x14ac:dyDescent="0.2">
      <c r="A55" s="76">
        <v>48</v>
      </c>
      <c r="B55" s="80" t="s">
        <v>131</v>
      </c>
      <c r="C55" s="76" t="s">
        <v>81</v>
      </c>
      <c r="D55" s="50"/>
      <c r="E55" s="41" t="s">
        <v>51</v>
      </c>
      <c r="F55" s="18"/>
    </row>
    <row r="56" spans="1:6" s="49" customFormat="1" ht="14.25" customHeight="1" x14ac:dyDescent="0.2">
      <c r="A56" s="76">
        <v>49</v>
      </c>
      <c r="B56" s="79" t="s">
        <v>132</v>
      </c>
      <c r="C56" s="76" t="s">
        <v>89</v>
      </c>
      <c r="D56" s="50"/>
      <c r="E56" s="41" t="s">
        <v>51</v>
      </c>
      <c r="F56" s="18"/>
    </row>
    <row r="57" spans="1:6" s="49" customFormat="1" ht="14.25" customHeight="1" x14ac:dyDescent="0.2">
      <c r="A57" s="76">
        <v>50</v>
      </c>
      <c r="B57" s="79" t="s">
        <v>133</v>
      </c>
      <c r="C57" s="76" t="s">
        <v>91</v>
      </c>
      <c r="D57" s="50"/>
      <c r="E57" s="41" t="s">
        <v>51</v>
      </c>
      <c r="F57" s="18"/>
    </row>
    <row r="58" spans="1:6" s="49" customFormat="1" ht="14.25" customHeight="1" x14ac:dyDescent="0.2">
      <c r="A58" s="76">
        <v>51</v>
      </c>
      <c r="B58" s="79" t="s">
        <v>134</v>
      </c>
      <c r="C58" s="76" t="s">
        <v>75</v>
      </c>
      <c r="D58" s="50"/>
      <c r="E58" s="41" t="s">
        <v>51</v>
      </c>
      <c r="F58" s="18"/>
    </row>
    <row r="59" spans="1:6" s="49" customFormat="1" ht="14.25" customHeight="1" x14ac:dyDescent="0.2">
      <c r="A59" s="76">
        <v>52</v>
      </c>
      <c r="B59" s="80" t="s">
        <v>135</v>
      </c>
      <c r="C59" s="76" t="s">
        <v>77</v>
      </c>
      <c r="D59" s="50"/>
      <c r="E59" s="41" t="s">
        <v>51</v>
      </c>
      <c r="F59" s="18"/>
    </row>
    <row r="60" spans="1:6" s="49" customFormat="1" ht="14.25" customHeight="1" x14ac:dyDescent="0.2">
      <c r="A60" s="76">
        <v>53</v>
      </c>
      <c r="B60" s="79" t="s">
        <v>136</v>
      </c>
      <c r="C60" s="76" t="s">
        <v>79</v>
      </c>
      <c r="D60" s="50"/>
      <c r="E60" s="41" t="s">
        <v>51</v>
      </c>
      <c r="F60" s="18"/>
    </row>
    <row r="61" spans="1:6" s="49" customFormat="1" ht="14.25" customHeight="1" x14ac:dyDescent="0.2">
      <c r="A61" s="76">
        <v>54</v>
      </c>
      <c r="B61" s="79" t="s">
        <v>137</v>
      </c>
      <c r="C61" s="76" t="s">
        <v>89</v>
      </c>
      <c r="D61" s="50"/>
      <c r="E61" s="41" t="s">
        <v>51</v>
      </c>
      <c r="F61" s="18"/>
    </row>
    <row r="62" spans="1:6" s="49" customFormat="1" ht="14.25" customHeight="1" x14ac:dyDescent="0.2">
      <c r="A62" s="76">
        <v>55</v>
      </c>
      <c r="B62" s="79" t="s">
        <v>138</v>
      </c>
      <c r="C62" s="76" t="s">
        <v>91</v>
      </c>
      <c r="D62" s="50"/>
      <c r="E62" s="41" t="s">
        <v>51</v>
      </c>
      <c r="F62" s="18"/>
    </row>
    <row r="63" spans="1:6" s="49" customFormat="1" ht="14.25" customHeight="1" x14ac:dyDescent="0.25">
      <c r="A63" s="76">
        <v>56</v>
      </c>
      <c r="B63" s="78" t="s">
        <v>139</v>
      </c>
      <c r="C63" s="78" t="s">
        <v>75</v>
      </c>
      <c r="D63" s="50"/>
      <c r="E63" s="41" t="s">
        <v>51</v>
      </c>
      <c r="F63" s="18"/>
    </row>
    <row r="64" spans="1:6" s="49" customFormat="1" ht="14.25" customHeight="1" x14ac:dyDescent="0.2">
      <c r="A64" s="76">
        <v>57</v>
      </c>
      <c r="B64" s="80" t="s">
        <v>140</v>
      </c>
      <c r="C64" s="76" t="s">
        <v>77</v>
      </c>
      <c r="D64" s="50"/>
      <c r="E64" s="41" t="s">
        <v>51</v>
      </c>
      <c r="F64" s="18"/>
    </row>
    <row r="65" spans="1:6" s="49" customFormat="1" ht="14.25" customHeight="1" x14ac:dyDescent="0.2">
      <c r="A65" s="76">
        <v>58</v>
      </c>
      <c r="B65" s="79" t="s">
        <v>141</v>
      </c>
      <c r="C65" s="76" t="s">
        <v>79</v>
      </c>
      <c r="D65" s="50"/>
      <c r="E65" s="41" t="s">
        <v>51</v>
      </c>
      <c r="F65" s="18"/>
    </row>
    <row r="66" spans="1:6" s="49" customFormat="1" ht="14.25" customHeight="1" x14ac:dyDescent="0.2">
      <c r="A66" s="76">
        <v>59</v>
      </c>
      <c r="B66" s="80" t="s">
        <v>142</v>
      </c>
      <c r="C66" s="76" t="s">
        <v>89</v>
      </c>
      <c r="D66" s="50"/>
      <c r="E66" s="41" t="s">
        <v>51</v>
      </c>
      <c r="F66" s="18"/>
    </row>
    <row r="67" spans="1:6" s="49" customFormat="1" ht="14.25" customHeight="1" x14ac:dyDescent="0.2">
      <c r="A67" s="76">
        <v>60</v>
      </c>
      <c r="B67" s="79" t="s">
        <v>143</v>
      </c>
      <c r="C67" s="76" t="s">
        <v>91</v>
      </c>
      <c r="D67" s="50"/>
      <c r="E67" s="41" t="s">
        <v>51</v>
      </c>
      <c r="F67" s="18"/>
    </row>
    <row r="68" spans="1:6" s="49" customFormat="1" ht="14.25" customHeight="1" x14ac:dyDescent="0.2">
      <c r="A68" s="76">
        <v>61</v>
      </c>
      <c r="B68" s="80" t="s">
        <v>144</v>
      </c>
      <c r="C68" s="76" t="s">
        <v>77</v>
      </c>
      <c r="D68" s="50"/>
      <c r="E68" s="41" t="s">
        <v>51</v>
      </c>
      <c r="F68" s="18"/>
    </row>
    <row r="69" spans="1:6" s="49" customFormat="1" ht="14.25" customHeight="1" x14ac:dyDescent="0.2">
      <c r="A69" s="76">
        <v>62</v>
      </c>
      <c r="B69" s="79" t="s">
        <v>145</v>
      </c>
      <c r="C69" s="76" t="s">
        <v>79</v>
      </c>
      <c r="D69" s="50"/>
      <c r="E69" s="41" t="s">
        <v>51</v>
      </c>
      <c r="F69" s="18"/>
    </row>
    <row r="70" spans="1:6" s="49" customFormat="1" ht="14.25" customHeight="1" x14ac:dyDescent="0.2">
      <c r="A70" s="76">
        <v>63</v>
      </c>
      <c r="B70" s="79" t="s">
        <v>146</v>
      </c>
      <c r="C70" s="76" t="s">
        <v>89</v>
      </c>
      <c r="D70" s="50"/>
      <c r="E70" s="41" t="s">
        <v>51</v>
      </c>
      <c r="F70" s="18"/>
    </row>
    <row r="71" spans="1:6" s="49" customFormat="1" ht="14.25" customHeight="1" x14ac:dyDescent="0.2">
      <c r="A71" s="76">
        <v>64</v>
      </c>
      <c r="B71" s="77" t="s">
        <v>147</v>
      </c>
      <c r="C71" s="78" t="s">
        <v>91</v>
      </c>
      <c r="D71" s="50"/>
      <c r="E71" s="41" t="s">
        <v>51</v>
      </c>
      <c r="F71" s="18"/>
    </row>
    <row r="72" spans="1:6" s="49" customFormat="1" ht="14.25" customHeight="1" x14ac:dyDescent="0.2">
      <c r="A72" s="76">
        <v>65</v>
      </c>
      <c r="B72" s="80" t="s">
        <v>148</v>
      </c>
      <c r="C72" s="76" t="s">
        <v>77</v>
      </c>
      <c r="D72" s="50"/>
      <c r="E72" s="41" t="s">
        <v>51</v>
      </c>
      <c r="F72" s="18"/>
    </row>
    <row r="73" spans="1:6" s="49" customFormat="1" ht="14.25" customHeight="1" x14ac:dyDescent="0.2">
      <c r="A73" s="76">
        <v>66</v>
      </c>
      <c r="B73" s="79" t="s">
        <v>149</v>
      </c>
      <c r="C73" s="76" t="s">
        <v>79</v>
      </c>
      <c r="D73" s="50"/>
      <c r="E73" s="41" t="s">
        <v>51</v>
      </c>
      <c r="F73" s="18"/>
    </row>
    <row r="74" spans="1:6" s="49" customFormat="1" ht="14.25" customHeight="1" x14ac:dyDescent="0.2">
      <c r="A74" s="76">
        <v>67</v>
      </c>
      <c r="B74" s="79" t="s">
        <v>150</v>
      </c>
      <c r="C74" s="76" t="s">
        <v>89</v>
      </c>
      <c r="D74" s="50"/>
      <c r="E74" s="41" t="s">
        <v>51</v>
      </c>
      <c r="F74" s="18"/>
    </row>
    <row r="75" spans="1:6" s="49" customFormat="1" ht="14.25" customHeight="1" x14ac:dyDescent="0.2">
      <c r="A75" s="76">
        <v>68</v>
      </c>
      <c r="B75" s="79" t="s">
        <v>151</v>
      </c>
      <c r="C75" s="76" t="s">
        <v>91</v>
      </c>
      <c r="D75" s="50"/>
      <c r="E75" s="41" t="s">
        <v>51</v>
      </c>
      <c r="F75" s="18"/>
    </row>
    <row r="76" spans="1:6" s="49" customFormat="1" ht="14.25" customHeight="1" x14ac:dyDescent="0.2">
      <c r="A76" s="76">
        <v>69</v>
      </c>
      <c r="B76" s="80" t="s">
        <v>152</v>
      </c>
      <c r="C76" s="76" t="s">
        <v>77</v>
      </c>
      <c r="D76" s="50"/>
      <c r="E76" s="41" t="s">
        <v>51</v>
      </c>
      <c r="F76" s="18"/>
    </row>
    <row r="77" spans="1:6" s="49" customFormat="1" ht="14.25" customHeight="1" x14ac:dyDescent="0.2">
      <c r="A77" s="76">
        <v>70</v>
      </c>
      <c r="B77" s="79" t="s">
        <v>153</v>
      </c>
      <c r="C77" s="76" t="s">
        <v>79</v>
      </c>
      <c r="D77" s="50"/>
      <c r="E77" s="41" t="s">
        <v>51</v>
      </c>
      <c r="F77" s="18"/>
    </row>
    <row r="78" spans="1:6" s="49" customFormat="1" ht="14.25" customHeight="1" x14ac:dyDescent="0.2">
      <c r="A78" s="76">
        <v>71</v>
      </c>
      <c r="B78" s="80" t="s">
        <v>154</v>
      </c>
      <c r="C78" s="76" t="s">
        <v>77</v>
      </c>
      <c r="D78" s="50"/>
      <c r="E78" s="41" t="s">
        <v>51</v>
      </c>
      <c r="F78" s="18"/>
    </row>
    <row r="79" spans="1:6" s="49" customFormat="1" ht="14.25" customHeight="1" x14ac:dyDescent="0.2">
      <c r="A79" s="76">
        <v>72</v>
      </c>
      <c r="B79" s="79" t="s">
        <v>155</v>
      </c>
      <c r="C79" s="76" t="s">
        <v>79</v>
      </c>
      <c r="D79" s="50"/>
      <c r="E79" s="41" t="s">
        <v>51</v>
      </c>
      <c r="F79" s="18"/>
    </row>
    <row r="80" spans="1:6" s="49" customFormat="1" ht="14.25" customHeight="1" x14ac:dyDescent="0.2">
      <c r="A80" s="76">
        <v>73</v>
      </c>
      <c r="B80" s="80" t="s">
        <v>156</v>
      </c>
      <c r="C80" s="76" t="s">
        <v>77</v>
      </c>
      <c r="D80" s="50"/>
      <c r="E80" s="41" t="s">
        <v>51</v>
      </c>
      <c r="F80" s="18"/>
    </row>
    <row r="81" spans="1:6" s="49" customFormat="1" ht="14.25" customHeight="1" x14ac:dyDescent="0.2">
      <c r="A81" s="76">
        <v>74</v>
      </c>
      <c r="B81" s="79" t="s">
        <v>157</v>
      </c>
      <c r="C81" s="76" t="s">
        <v>79</v>
      </c>
      <c r="D81" s="50"/>
      <c r="E81" s="41" t="s">
        <v>51</v>
      </c>
      <c r="F81" s="18"/>
    </row>
    <row r="82" spans="1:6" s="49" customFormat="1" ht="14.25" customHeight="1" x14ac:dyDescent="0.25">
      <c r="A82" s="18"/>
      <c r="B82" s="50"/>
      <c r="C82" s="50"/>
      <c r="D82" s="50"/>
      <c r="E82" s="50"/>
      <c r="F82" s="18"/>
    </row>
    <row r="83" spans="1:6" s="49" customFormat="1" ht="14.25" customHeight="1" x14ac:dyDescent="0.25">
      <c r="A83" s="18"/>
      <c r="B83" s="50"/>
      <c r="C83" s="50"/>
      <c r="D83" s="50"/>
      <c r="E83" s="51"/>
      <c r="F83" s="18"/>
    </row>
    <row r="84" spans="1:6" s="49" customFormat="1" ht="14.25" customHeight="1" x14ac:dyDescent="0.25">
      <c r="A84" s="18"/>
      <c r="B84" s="50"/>
      <c r="C84" s="50"/>
      <c r="D84" s="50"/>
      <c r="E84" s="51"/>
      <c r="F84" s="18"/>
    </row>
    <row r="85" spans="1:6" s="49" customFormat="1" ht="14.25" customHeight="1" x14ac:dyDescent="0.25">
      <c r="A85" s="18"/>
      <c r="B85" s="50"/>
      <c r="C85" s="50"/>
      <c r="D85" s="50"/>
      <c r="E85" s="51"/>
      <c r="F85" s="18"/>
    </row>
    <row r="86" spans="1:6" s="49" customFormat="1" ht="14.25" customHeight="1" x14ac:dyDescent="0.25">
      <c r="A86" s="18"/>
      <c r="B86" s="50"/>
      <c r="C86" s="50"/>
      <c r="D86" s="50"/>
      <c r="E86" s="50"/>
      <c r="F86" s="18"/>
    </row>
    <row r="87" spans="1:6" s="49" customFormat="1" ht="14.25" customHeight="1" x14ac:dyDescent="0.25">
      <c r="A87" s="18"/>
      <c r="B87" s="50"/>
      <c r="C87" s="50"/>
      <c r="D87" s="50"/>
      <c r="E87" s="51"/>
      <c r="F87" s="18"/>
    </row>
    <row r="88" spans="1:6" s="49" customFormat="1" ht="14.25" customHeight="1" x14ac:dyDescent="0.25">
      <c r="A88" s="18"/>
      <c r="B88" s="50"/>
      <c r="C88" s="50"/>
      <c r="D88" s="50"/>
      <c r="E88" s="51"/>
      <c r="F88" s="18"/>
    </row>
    <row r="89" spans="1:6" s="49" customFormat="1" ht="14.25" customHeight="1" x14ac:dyDescent="0.25">
      <c r="A89" s="18"/>
      <c r="B89" s="50"/>
      <c r="C89" s="50"/>
      <c r="D89" s="50"/>
      <c r="E89" s="51"/>
      <c r="F89" s="18"/>
    </row>
    <row r="90" spans="1:6" s="49" customFormat="1" ht="14.25" customHeight="1" x14ac:dyDescent="0.25">
      <c r="A90" s="18"/>
      <c r="B90" s="50"/>
      <c r="C90" s="50"/>
      <c r="D90" s="50"/>
      <c r="E90" s="50"/>
      <c r="F90" s="18"/>
    </row>
    <row r="91" spans="1:6" s="49" customFormat="1" ht="14.25" customHeight="1" x14ac:dyDescent="0.25">
      <c r="A91" s="18"/>
      <c r="B91" s="50"/>
      <c r="C91" s="50"/>
      <c r="D91" s="50"/>
      <c r="E91" s="50"/>
      <c r="F91" s="18"/>
    </row>
    <row r="92" spans="1:6" s="49" customFormat="1" ht="14.25" customHeight="1" x14ac:dyDescent="0.25">
      <c r="A92" s="18"/>
      <c r="B92" s="51"/>
      <c r="C92" s="51"/>
      <c r="D92" s="52"/>
      <c r="E92" s="18"/>
      <c r="F92" s="18"/>
    </row>
    <row r="93" spans="1:6" s="49" customFormat="1" ht="14.25" customHeight="1" x14ac:dyDescent="0.25">
      <c r="A93" s="18"/>
      <c r="B93" s="51"/>
      <c r="C93" s="51"/>
      <c r="D93" s="52"/>
      <c r="E93" s="18"/>
      <c r="F93" s="18"/>
    </row>
    <row r="94" spans="1:6" s="49" customFormat="1" ht="14.25" customHeight="1" x14ac:dyDescent="0.25">
      <c r="A94" s="18"/>
      <c r="B94" s="51"/>
      <c r="C94" s="51"/>
      <c r="D94" s="52"/>
      <c r="E94" s="18"/>
      <c r="F94" s="18"/>
    </row>
    <row r="95" spans="1:6" s="49" customFormat="1" ht="14.25" customHeight="1" x14ac:dyDescent="0.25">
      <c r="A95" s="18"/>
      <c r="B95" s="51"/>
      <c r="C95" s="51"/>
      <c r="D95" s="52"/>
      <c r="E95" s="18"/>
      <c r="F95" s="18"/>
    </row>
    <row r="96" spans="1:6" s="49" customFormat="1" ht="14.25" customHeight="1" x14ac:dyDescent="0.25">
      <c r="A96" s="18"/>
      <c r="B96" s="51"/>
      <c r="C96" s="51"/>
      <c r="D96" s="52"/>
      <c r="E96" s="18"/>
      <c r="F96" s="18"/>
    </row>
    <row r="97" spans="1:6" s="49" customFormat="1" ht="14.25" customHeight="1" x14ac:dyDescent="0.25">
      <c r="A97" s="18"/>
      <c r="B97" s="51"/>
      <c r="C97" s="51"/>
      <c r="D97" s="52"/>
      <c r="E97" s="18"/>
      <c r="F97" s="18"/>
    </row>
    <row r="98" spans="1:6" s="49" customFormat="1" ht="14.25" customHeight="1" x14ac:dyDescent="0.25">
      <c r="A98" s="18"/>
      <c r="B98" s="51"/>
      <c r="C98" s="51"/>
      <c r="D98" s="52"/>
      <c r="E98" s="18"/>
      <c r="F98" s="18"/>
    </row>
    <row r="99" spans="1:6" s="49" customFormat="1" ht="14.25" customHeight="1" x14ac:dyDescent="0.25">
      <c r="A99" s="18"/>
      <c r="B99" s="51"/>
      <c r="C99" s="51"/>
      <c r="D99" s="52"/>
      <c r="E99" s="18"/>
      <c r="F99" s="18"/>
    </row>
    <row r="100" spans="1:6" s="49" customFormat="1" ht="14.25" customHeight="1" x14ac:dyDescent="0.25">
      <c r="A100" s="18"/>
      <c r="B100" s="51"/>
      <c r="C100" s="51"/>
      <c r="D100" s="52"/>
      <c r="E100" s="18"/>
      <c r="F100" s="18"/>
    </row>
    <row r="101" spans="1:6" s="49" customFormat="1" ht="14.25" customHeight="1" x14ac:dyDescent="0.25">
      <c r="A101" s="18"/>
      <c r="B101" s="51"/>
      <c r="C101" s="51"/>
      <c r="D101" s="52"/>
      <c r="E101" s="18"/>
      <c r="F101" s="18"/>
    </row>
    <row r="102" spans="1:6" s="49" customFormat="1" ht="14.25" customHeight="1" x14ac:dyDescent="0.25">
      <c r="A102" s="18"/>
      <c r="B102" s="51"/>
      <c r="C102" s="51"/>
      <c r="D102" s="52"/>
      <c r="E102" s="18"/>
      <c r="F102" s="18"/>
    </row>
    <row r="103" spans="1:6" s="49" customFormat="1" ht="14.25" customHeight="1" x14ac:dyDescent="0.25">
      <c r="A103" s="18"/>
      <c r="B103" s="51"/>
      <c r="C103" s="51"/>
      <c r="D103" s="52"/>
      <c r="E103" s="18"/>
      <c r="F103" s="18"/>
    </row>
    <row r="104" spans="1:6" s="49" customFormat="1" ht="14.25" customHeight="1" x14ac:dyDescent="0.25">
      <c r="A104" s="18"/>
      <c r="B104" s="51"/>
      <c r="C104" s="51"/>
      <c r="D104" s="52"/>
      <c r="E104" s="18"/>
      <c r="F104" s="18"/>
    </row>
    <row r="105" spans="1:6" s="49" customFormat="1" ht="14.25" customHeight="1" x14ac:dyDescent="0.25">
      <c r="A105" s="18"/>
      <c r="B105" s="51"/>
      <c r="C105" s="51"/>
      <c r="D105" s="52"/>
      <c r="E105" s="18"/>
      <c r="F105" s="18"/>
    </row>
    <row r="106" spans="1:6" s="49" customFormat="1" ht="14.25" customHeight="1" x14ac:dyDescent="0.25">
      <c r="A106" s="18"/>
      <c r="B106" s="51"/>
      <c r="C106" s="51"/>
      <c r="D106" s="52"/>
      <c r="E106" s="18"/>
      <c r="F106" s="18"/>
    </row>
    <row r="107" spans="1:6" s="49" customFormat="1" ht="14.25" customHeight="1" x14ac:dyDescent="0.25">
      <c r="A107" s="18"/>
      <c r="B107" s="51"/>
      <c r="C107" s="51"/>
      <c r="D107" s="52"/>
      <c r="E107" s="18"/>
      <c r="F107" s="18"/>
    </row>
    <row r="108" spans="1:6" s="49" customFormat="1" ht="14.25" customHeight="1" x14ac:dyDescent="0.25">
      <c r="A108" s="18"/>
      <c r="B108" s="51"/>
      <c r="C108" s="51"/>
      <c r="D108" s="52"/>
      <c r="E108" s="18"/>
      <c r="F108" s="18"/>
    </row>
    <row r="109" spans="1:6" s="49" customFormat="1" ht="14.25" customHeight="1" x14ac:dyDescent="0.25">
      <c r="A109" s="18"/>
      <c r="B109" s="51"/>
      <c r="C109" s="51"/>
      <c r="D109" s="52"/>
      <c r="E109" s="18"/>
      <c r="F109" s="18"/>
    </row>
    <row r="110" spans="1:6" s="49" customFormat="1" ht="14.25" customHeight="1" x14ac:dyDescent="0.25">
      <c r="A110" s="18"/>
      <c r="B110" s="51"/>
      <c r="C110" s="51"/>
      <c r="D110" s="52"/>
      <c r="E110" s="18"/>
      <c r="F110" s="18"/>
    </row>
    <row r="111" spans="1:6" s="49" customFormat="1" ht="14.25" customHeight="1" x14ac:dyDescent="0.25">
      <c r="A111" s="18"/>
      <c r="B111" s="50"/>
      <c r="C111" s="50"/>
      <c r="D111" s="53"/>
      <c r="E111" s="18"/>
      <c r="F111" s="18"/>
    </row>
    <row r="112" spans="1:6" s="49" customFormat="1" ht="14.25" customHeight="1" x14ac:dyDescent="0.25">
      <c r="A112" s="18"/>
      <c r="B112" s="50"/>
      <c r="C112" s="50"/>
      <c r="D112" s="53"/>
      <c r="E112" s="18"/>
      <c r="F112" s="18"/>
    </row>
    <row r="113" spans="1:6" s="49" customFormat="1" ht="14.25" customHeight="1" x14ac:dyDescent="0.25">
      <c r="A113" s="18"/>
      <c r="B113" s="18"/>
      <c r="C113" s="18"/>
      <c r="D113" s="19"/>
      <c r="E113" s="18"/>
      <c r="F113" s="18"/>
    </row>
    <row r="114" spans="1:6" s="49" customFormat="1" ht="14.25" customHeight="1" x14ac:dyDescent="0.25">
      <c r="A114" s="18"/>
      <c r="B114" s="18"/>
      <c r="C114" s="18"/>
      <c r="D114" s="19"/>
      <c r="E114" s="18"/>
      <c r="F114" s="18"/>
    </row>
    <row r="115" spans="1:6" s="49" customFormat="1" ht="14.25" customHeight="1" x14ac:dyDescent="0.25">
      <c r="A115" s="18"/>
      <c r="B115" s="18"/>
      <c r="C115" s="18"/>
      <c r="D115" s="19"/>
      <c r="E115" s="18"/>
      <c r="F115" s="18"/>
    </row>
    <row r="116" spans="1:6" s="49" customFormat="1" ht="14.25" customHeight="1" x14ac:dyDescent="0.25">
      <c r="A116" s="18"/>
      <c r="B116" s="18"/>
      <c r="C116" s="18"/>
      <c r="D116" s="19"/>
      <c r="E116" s="18"/>
      <c r="F116" s="18"/>
    </row>
    <row r="117" spans="1:6" s="49" customFormat="1" ht="14.25" customHeight="1" x14ac:dyDescent="0.25">
      <c r="A117" s="18"/>
      <c r="B117" s="18"/>
      <c r="C117" s="18"/>
      <c r="D117" s="19"/>
      <c r="E117" s="18"/>
      <c r="F117" s="18"/>
    </row>
    <row r="118" spans="1:6" s="49" customFormat="1" ht="14.25" customHeight="1" x14ac:dyDescent="0.25">
      <c r="A118" s="18"/>
      <c r="B118" s="18"/>
      <c r="C118" s="18"/>
      <c r="D118" s="19"/>
      <c r="E118" s="18"/>
      <c r="F118" s="18"/>
    </row>
    <row r="119" spans="1:6" s="49" customFormat="1" ht="14.25" customHeight="1" x14ac:dyDescent="0.25">
      <c r="A119" s="18"/>
      <c r="B119" s="18"/>
      <c r="C119" s="18"/>
      <c r="D119" s="19"/>
      <c r="E119" s="18"/>
      <c r="F119" s="18"/>
    </row>
    <row r="120" spans="1:6" s="49" customFormat="1" ht="14.25" customHeight="1" x14ac:dyDescent="0.25">
      <c r="A120" s="18"/>
      <c r="B120" s="18"/>
      <c r="C120" s="18"/>
      <c r="D120" s="19"/>
      <c r="E120" s="18"/>
      <c r="F120" s="18"/>
    </row>
    <row r="121" spans="1:6" s="49" customFormat="1" ht="14.25" customHeight="1" x14ac:dyDescent="0.25">
      <c r="A121" s="18"/>
      <c r="B121" s="18"/>
      <c r="C121" s="18"/>
      <c r="D121" s="19"/>
      <c r="E121" s="18"/>
      <c r="F121" s="18"/>
    </row>
    <row r="122" spans="1:6" s="49" customFormat="1" ht="14.25" customHeight="1" x14ac:dyDescent="0.25">
      <c r="A122" s="18"/>
      <c r="B122" s="18"/>
      <c r="C122" s="18"/>
      <c r="D122" s="19"/>
      <c r="E122" s="18"/>
      <c r="F122" s="18"/>
    </row>
    <row r="123" spans="1:6" s="49" customFormat="1" ht="14.25" customHeight="1" x14ac:dyDescent="0.25">
      <c r="A123" s="18"/>
      <c r="B123" s="18"/>
      <c r="C123" s="18"/>
      <c r="D123" s="19"/>
      <c r="E123" s="18"/>
      <c r="F123" s="18"/>
    </row>
    <row r="124" spans="1:6" s="49" customFormat="1" ht="14.25" customHeight="1" x14ac:dyDescent="0.25">
      <c r="A124" s="18"/>
      <c r="B124" s="18"/>
      <c r="C124" s="18"/>
      <c r="D124" s="19"/>
      <c r="E124" s="18"/>
      <c r="F124" s="18"/>
    </row>
    <row r="125" spans="1:6" s="49" customFormat="1" ht="14.25" customHeight="1" x14ac:dyDescent="0.25">
      <c r="A125" s="18"/>
      <c r="B125" s="18"/>
      <c r="C125" s="18"/>
      <c r="D125" s="19"/>
      <c r="E125" s="18"/>
    </row>
    <row r="126" spans="1:6" s="49" customFormat="1" ht="14.25" customHeight="1" x14ac:dyDescent="0.25">
      <c r="A126" s="18"/>
      <c r="B126" s="18"/>
      <c r="C126" s="18"/>
      <c r="D126" s="19"/>
      <c r="E126" s="18"/>
    </row>
    <row r="127" spans="1:6" s="49" customFormat="1" ht="14.25" customHeight="1" x14ac:dyDescent="0.25">
      <c r="A127" s="18"/>
      <c r="B127" s="18"/>
      <c r="C127" s="18"/>
      <c r="D127" s="19"/>
      <c r="E127" s="18"/>
    </row>
    <row r="128" spans="1:6" s="49" customFormat="1" ht="14.25" customHeight="1" x14ac:dyDescent="0.25">
      <c r="A128" s="18"/>
      <c r="B128" s="18"/>
      <c r="C128" s="18"/>
      <c r="D128" s="19"/>
      <c r="E128" s="18"/>
    </row>
    <row r="129" spans="1:5" s="49" customFormat="1" ht="14.25" customHeight="1" x14ac:dyDescent="0.25">
      <c r="A129" s="18"/>
      <c r="B129" s="18"/>
      <c r="C129" s="18"/>
      <c r="D129" s="19"/>
      <c r="E129" s="18"/>
    </row>
    <row r="130" spans="1:5" s="49" customFormat="1" ht="14.25" customHeight="1" x14ac:dyDescent="0.25">
      <c r="A130" s="18"/>
      <c r="B130" s="18"/>
      <c r="C130" s="18"/>
      <c r="D130" s="19"/>
      <c r="E130" s="18"/>
    </row>
    <row r="131" spans="1:5" s="49" customFormat="1" ht="14.25" customHeight="1" x14ac:dyDescent="0.25">
      <c r="A131" s="18"/>
      <c r="B131" s="18"/>
      <c r="C131" s="18"/>
      <c r="D131" s="19"/>
      <c r="E131" s="18"/>
    </row>
    <row r="132" spans="1:5" s="49" customFormat="1" ht="14.25" customHeight="1" x14ac:dyDescent="0.25">
      <c r="A132" s="18"/>
      <c r="B132" s="18"/>
      <c r="C132" s="18"/>
      <c r="D132" s="19"/>
      <c r="E132" s="18"/>
    </row>
    <row r="133" spans="1:5" s="49" customFormat="1" ht="14.25" customHeight="1" x14ac:dyDescent="0.25">
      <c r="A133" s="18"/>
      <c r="B133" s="18"/>
      <c r="C133" s="18"/>
      <c r="D133" s="19"/>
      <c r="E133" s="18"/>
    </row>
    <row r="134" spans="1:5" s="49" customFormat="1" ht="14.25" customHeight="1" x14ac:dyDescent="0.25">
      <c r="A134" s="18"/>
      <c r="B134" s="18"/>
      <c r="C134" s="18"/>
      <c r="D134" s="19"/>
      <c r="E134" s="18"/>
    </row>
    <row r="135" spans="1:5" s="49" customFormat="1" ht="14.25" customHeight="1" x14ac:dyDescent="0.25">
      <c r="A135" s="18"/>
      <c r="B135" s="18"/>
      <c r="C135" s="18"/>
      <c r="D135" s="19"/>
      <c r="E135" s="18"/>
    </row>
    <row r="136" spans="1:5" s="49" customFormat="1" ht="14.25" customHeight="1" x14ac:dyDescent="0.25">
      <c r="A136" s="18"/>
      <c r="B136" s="18"/>
      <c r="C136" s="18"/>
      <c r="D136" s="19"/>
      <c r="E136" s="18"/>
    </row>
    <row r="137" spans="1:5" s="49" customFormat="1" ht="14.25" customHeight="1" x14ac:dyDescent="0.25">
      <c r="A137" s="18"/>
      <c r="B137" s="18"/>
      <c r="C137" s="18"/>
      <c r="D137" s="19"/>
      <c r="E137" s="18"/>
    </row>
    <row r="138" spans="1:5" s="49" customFormat="1" ht="14.25" customHeight="1" x14ac:dyDescent="0.25">
      <c r="A138" s="18"/>
      <c r="B138" s="18"/>
      <c r="C138" s="18"/>
      <c r="D138" s="19"/>
      <c r="E138" s="18"/>
    </row>
    <row r="139" spans="1:5" s="49" customFormat="1" ht="14.25" customHeight="1" x14ac:dyDescent="0.25">
      <c r="A139" s="18"/>
      <c r="B139" s="18"/>
      <c r="C139" s="18"/>
      <c r="D139" s="19"/>
      <c r="E139" s="18"/>
    </row>
    <row r="140" spans="1:5" s="49" customFormat="1" ht="14.25" customHeight="1" x14ac:dyDescent="0.25">
      <c r="A140" s="18"/>
      <c r="B140" s="18"/>
      <c r="C140" s="18"/>
      <c r="D140" s="19"/>
      <c r="E140" s="18"/>
    </row>
    <row r="141" spans="1:5" s="49" customFormat="1" ht="14.25" customHeight="1" x14ac:dyDescent="0.25">
      <c r="A141" s="18"/>
      <c r="B141" s="18"/>
      <c r="C141" s="18"/>
      <c r="D141" s="19"/>
      <c r="E141" s="18"/>
    </row>
    <row r="142" spans="1:5" s="49" customFormat="1" ht="14.25" customHeight="1" x14ac:dyDescent="0.25">
      <c r="A142" s="18"/>
      <c r="B142" s="18"/>
      <c r="C142" s="18"/>
      <c r="D142" s="19"/>
      <c r="E142" s="18"/>
    </row>
    <row r="143" spans="1:5" s="49" customFormat="1" ht="14.25" customHeight="1" x14ac:dyDescent="0.25">
      <c r="A143" s="18"/>
      <c r="B143" s="18"/>
      <c r="C143" s="18"/>
      <c r="D143" s="19"/>
      <c r="E143" s="18"/>
    </row>
    <row r="144" spans="1:5" s="49" customFormat="1" ht="14.25" customHeight="1" x14ac:dyDescent="0.25">
      <c r="A144" s="18"/>
      <c r="B144" s="18"/>
      <c r="C144" s="18"/>
      <c r="D144" s="19"/>
      <c r="E144" s="18"/>
    </row>
    <row r="145" spans="1:5" s="49" customFormat="1" ht="14.25" customHeight="1" x14ac:dyDescent="0.25">
      <c r="A145" s="18"/>
      <c r="B145" s="18"/>
      <c r="C145" s="18"/>
      <c r="D145" s="19"/>
      <c r="E145" s="18"/>
    </row>
    <row r="146" spans="1:5" s="49" customFormat="1" ht="14.25" customHeight="1" x14ac:dyDescent="0.25">
      <c r="A146" s="18"/>
      <c r="B146" s="18"/>
      <c r="C146" s="18"/>
      <c r="D146" s="19"/>
      <c r="E146" s="18"/>
    </row>
    <row r="147" spans="1:5" s="49" customFormat="1" ht="14.25" customHeight="1" x14ac:dyDescent="0.25">
      <c r="A147" s="18"/>
      <c r="B147" s="18"/>
      <c r="C147" s="18"/>
      <c r="D147" s="19"/>
      <c r="E147" s="18"/>
    </row>
    <row r="148" spans="1:5" s="49" customFormat="1" ht="14.25" customHeight="1" x14ac:dyDescent="0.25">
      <c r="A148" s="18"/>
      <c r="B148" s="18"/>
      <c r="C148" s="18"/>
      <c r="D148" s="19"/>
      <c r="E148" s="18"/>
    </row>
    <row r="149" spans="1:5" s="49" customFormat="1" ht="14.25" customHeight="1" x14ac:dyDescent="0.25">
      <c r="A149" s="18"/>
      <c r="B149" s="18"/>
      <c r="C149" s="18"/>
      <c r="D149" s="19"/>
      <c r="E149" s="18"/>
    </row>
    <row r="150" spans="1:5" s="49" customFormat="1" ht="14.25" customHeight="1" x14ac:dyDescent="0.25">
      <c r="A150" s="18"/>
      <c r="B150" s="18"/>
      <c r="C150" s="18"/>
      <c r="D150" s="19"/>
      <c r="E150" s="18"/>
    </row>
    <row r="151" spans="1:5" s="49" customFormat="1" ht="14.25" customHeight="1" x14ac:dyDescent="0.25">
      <c r="A151" s="18"/>
      <c r="B151" s="18"/>
      <c r="C151" s="18"/>
      <c r="D151" s="19"/>
      <c r="E151" s="18"/>
    </row>
    <row r="152" spans="1:5" s="49" customFormat="1" ht="14.25" customHeight="1" x14ac:dyDescent="0.25">
      <c r="A152" s="18"/>
      <c r="B152" s="18"/>
      <c r="C152" s="18"/>
      <c r="D152" s="19"/>
      <c r="E152" s="18"/>
    </row>
    <row r="153" spans="1:5" s="49" customFormat="1" ht="14.25" customHeight="1" x14ac:dyDescent="0.25">
      <c r="A153" s="18"/>
      <c r="B153" s="18"/>
      <c r="C153" s="18"/>
      <c r="D153" s="19"/>
      <c r="E153" s="18"/>
    </row>
    <row r="154" spans="1:5" s="49" customFormat="1" ht="14.25" customHeight="1" x14ac:dyDescent="0.25">
      <c r="A154" s="18"/>
      <c r="B154" s="18"/>
      <c r="C154" s="18"/>
      <c r="D154" s="19"/>
      <c r="E154" s="18"/>
    </row>
    <row r="155" spans="1:5" s="49" customFormat="1" ht="14.25" customHeight="1" x14ac:dyDescent="0.25">
      <c r="A155" s="18"/>
      <c r="B155" s="18"/>
      <c r="C155" s="18"/>
      <c r="D155" s="19"/>
      <c r="E155" s="18"/>
    </row>
    <row r="156" spans="1:5" s="49" customFormat="1" ht="14.25" customHeight="1" x14ac:dyDescent="0.25">
      <c r="A156" s="18"/>
      <c r="B156" s="18"/>
      <c r="C156" s="18"/>
      <c r="D156" s="19"/>
      <c r="E156" s="18"/>
    </row>
    <row r="157" spans="1:5" s="49" customFormat="1" ht="14.25" customHeight="1" x14ac:dyDescent="0.25">
      <c r="A157" s="18"/>
      <c r="B157" s="18"/>
      <c r="C157" s="18"/>
      <c r="D157" s="19"/>
      <c r="E157" s="18"/>
    </row>
    <row r="158" spans="1:5" s="49" customFormat="1" ht="14.25" customHeight="1" x14ac:dyDescent="0.25">
      <c r="A158" s="18"/>
      <c r="B158" s="18"/>
      <c r="C158" s="18"/>
      <c r="D158" s="19"/>
      <c r="E158" s="18"/>
    </row>
    <row r="159" spans="1:5" s="49" customFormat="1" ht="14.25" customHeight="1" x14ac:dyDescent="0.25">
      <c r="A159" s="18"/>
      <c r="B159" s="18"/>
      <c r="C159" s="18"/>
      <c r="D159" s="19"/>
      <c r="E159" s="18"/>
    </row>
    <row r="160" spans="1:5" s="49" customFormat="1" ht="14.25" customHeight="1" x14ac:dyDescent="0.25">
      <c r="A160" s="18"/>
      <c r="B160" s="18"/>
      <c r="C160" s="18"/>
      <c r="D160" s="19"/>
      <c r="E160" s="18"/>
    </row>
    <row r="161" spans="1:5" s="49" customFormat="1" ht="14.25" customHeight="1" x14ac:dyDescent="0.25">
      <c r="A161" s="18"/>
      <c r="B161" s="18"/>
      <c r="C161" s="18"/>
      <c r="D161" s="19"/>
      <c r="E161" s="18"/>
    </row>
    <row r="162" spans="1:5" s="49" customFormat="1" ht="14.25" customHeight="1" x14ac:dyDescent="0.25">
      <c r="A162" s="18"/>
      <c r="B162" s="18"/>
      <c r="C162" s="18"/>
      <c r="D162" s="19"/>
      <c r="E162" s="18"/>
    </row>
    <row r="163" spans="1:5" s="49" customFormat="1" ht="14.25" customHeight="1" x14ac:dyDescent="0.25">
      <c r="A163" s="18"/>
      <c r="B163" s="18"/>
      <c r="C163" s="18"/>
      <c r="D163" s="19"/>
      <c r="E163" s="18"/>
    </row>
    <row r="164" spans="1:5" s="49" customFormat="1" ht="14.25" customHeight="1" x14ac:dyDescent="0.25">
      <c r="A164" s="18"/>
      <c r="B164" s="18"/>
      <c r="C164" s="18"/>
      <c r="D164" s="19"/>
      <c r="E164" s="18"/>
    </row>
    <row r="165" spans="1:5" s="49" customFormat="1" ht="14.25" customHeight="1" x14ac:dyDescent="0.25">
      <c r="A165" s="18"/>
      <c r="B165" s="18"/>
      <c r="C165" s="18"/>
      <c r="D165" s="19"/>
      <c r="E165" s="18"/>
    </row>
    <row r="166" spans="1:5" s="49" customFormat="1" ht="14.25" customHeight="1" x14ac:dyDescent="0.25">
      <c r="A166" s="18"/>
      <c r="B166" s="18"/>
      <c r="C166" s="18"/>
      <c r="D166" s="19"/>
      <c r="E166" s="18"/>
    </row>
    <row r="167" spans="1:5" s="49" customFormat="1" ht="14.25" customHeight="1" x14ac:dyDescent="0.25">
      <c r="A167" s="18"/>
      <c r="B167" s="18"/>
      <c r="C167" s="18"/>
      <c r="D167" s="19"/>
      <c r="E167" s="18"/>
    </row>
    <row r="168" spans="1:5" s="49" customFormat="1" ht="14.25" customHeight="1" x14ac:dyDescent="0.25">
      <c r="A168" s="18"/>
      <c r="B168" s="18"/>
      <c r="C168" s="18"/>
      <c r="D168" s="19"/>
      <c r="E168" s="18"/>
    </row>
    <row r="169" spans="1:5" s="49" customFormat="1" ht="14.25" customHeight="1" x14ac:dyDescent="0.25">
      <c r="A169" s="18"/>
      <c r="B169" s="18"/>
      <c r="C169" s="18"/>
      <c r="D169" s="19"/>
      <c r="E169" s="18"/>
    </row>
    <row r="170" spans="1:5" s="49" customFormat="1" ht="14.25" customHeight="1" x14ac:dyDescent="0.25">
      <c r="A170" s="18"/>
      <c r="B170" s="18"/>
      <c r="C170" s="18"/>
      <c r="D170" s="19"/>
      <c r="E170" s="18"/>
    </row>
    <row r="171" spans="1:5" s="49" customFormat="1" ht="14.25" customHeight="1" x14ac:dyDescent="0.25">
      <c r="A171" s="18"/>
      <c r="B171" s="18"/>
      <c r="C171" s="18"/>
      <c r="D171" s="19"/>
      <c r="E171" s="18"/>
    </row>
    <row r="172" spans="1:5" s="49" customFormat="1" ht="14.25" customHeight="1" x14ac:dyDescent="0.25">
      <c r="A172" s="18"/>
      <c r="B172" s="18"/>
      <c r="C172" s="18"/>
      <c r="D172" s="19"/>
      <c r="E172" s="18"/>
    </row>
    <row r="173" spans="1:5" ht="14.25" customHeight="1" x14ac:dyDescent="0.25">
      <c r="A173" s="18"/>
      <c r="B173" s="18"/>
      <c r="C173" s="18"/>
      <c r="D173" s="19"/>
      <c r="E173" s="18"/>
    </row>
    <row r="174" spans="1:5" ht="14.25" customHeight="1" x14ac:dyDescent="0.25">
      <c r="A174" s="18"/>
      <c r="B174" s="18"/>
      <c r="C174" s="18"/>
      <c r="D174" s="19"/>
      <c r="E174" s="18"/>
    </row>
    <row r="175" spans="1:5" ht="14.25" customHeight="1" x14ac:dyDescent="0.25">
      <c r="A175" s="18"/>
      <c r="B175" s="18"/>
      <c r="C175" s="18"/>
      <c r="D175" s="19"/>
      <c r="E175" s="18"/>
    </row>
    <row r="176" spans="1:5" ht="14.25" customHeight="1" x14ac:dyDescent="0.25">
      <c r="A176" s="18"/>
      <c r="B176" s="18"/>
      <c r="C176" s="18"/>
      <c r="D176" s="19"/>
      <c r="E176" s="18"/>
    </row>
    <row r="177" spans="1:5" ht="14.25" customHeight="1" x14ac:dyDescent="0.25">
      <c r="A177" s="18"/>
      <c r="B177" s="18"/>
      <c r="C177" s="18"/>
      <c r="D177" s="19"/>
      <c r="E177" s="18"/>
    </row>
    <row r="178" spans="1:5" ht="14.25" customHeight="1" x14ac:dyDescent="0.25">
      <c r="A178" s="18"/>
      <c r="B178" s="18"/>
      <c r="C178" s="18"/>
      <c r="D178" s="19"/>
      <c r="E178" s="18"/>
    </row>
    <row r="179" spans="1:5" ht="14.25" customHeight="1" x14ac:dyDescent="0.25">
      <c r="A179" s="18"/>
      <c r="B179" s="18"/>
      <c r="C179" s="18"/>
      <c r="D179" s="19"/>
      <c r="E179" s="18"/>
    </row>
    <row r="180" spans="1:5" ht="14.25" customHeight="1" x14ac:dyDescent="0.25">
      <c r="A180" s="18"/>
      <c r="B180" s="18"/>
      <c r="C180" s="18"/>
      <c r="D180" s="19"/>
      <c r="E180" s="18"/>
    </row>
    <row r="181" spans="1:5" ht="14.25" customHeight="1" x14ac:dyDescent="0.25">
      <c r="A181" s="18"/>
      <c r="B181" s="18"/>
      <c r="C181" s="18"/>
      <c r="D181" s="19"/>
      <c r="E181" s="18"/>
    </row>
    <row r="182" spans="1:5" ht="14.25" customHeight="1" x14ac:dyDescent="0.25">
      <c r="A182" s="18"/>
      <c r="B182" s="18"/>
      <c r="C182" s="18"/>
      <c r="D182" s="19"/>
      <c r="E182" s="18"/>
    </row>
    <row r="183" spans="1:5" ht="14.25" customHeight="1" x14ac:dyDescent="0.25">
      <c r="A183" s="18"/>
      <c r="B183" s="18"/>
      <c r="C183" s="18"/>
      <c r="D183" s="19"/>
      <c r="E183" s="18"/>
    </row>
    <row r="184" spans="1:5" ht="14.25" customHeight="1" x14ac:dyDescent="0.25">
      <c r="A184" s="18"/>
      <c r="B184" s="18"/>
      <c r="C184" s="18"/>
      <c r="D184" s="19"/>
      <c r="E184" s="18"/>
    </row>
    <row r="185" spans="1:5" ht="14.25" customHeight="1" x14ac:dyDescent="0.25">
      <c r="A185" s="18"/>
      <c r="B185" s="18"/>
      <c r="C185" s="18"/>
      <c r="D185" s="19"/>
      <c r="E185" s="18"/>
    </row>
    <row r="186" spans="1:5" ht="14.25" customHeight="1" x14ac:dyDescent="0.25">
      <c r="A186" s="18"/>
      <c r="B186" s="18"/>
      <c r="C186" s="18"/>
      <c r="D186" s="19"/>
      <c r="E186" s="18"/>
    </row>
    <row r="187" spans="1:5" ht="14.25" customHeight="1" x14ac:dyDescent="0.25">
      <c r="A187" s="18"/>
      <c r="B187" s="18"/>
      <c r="C187" s="18"/>
      <c r="D187" s="19"/>
      <c r="E187" s="18"/>
    </row>
    <row r="188" spans="1:5" ht="14.25" customHeight="1" x14ac:dyDescent="0.25">
      <c r="A188" s="18"/>
      <c r="B188" s="18"/>
      <c r="C188" s="18"/>
      <c r="D188" s="19"/>
      <c r="E188" s="18"/>
    </row>
    <row r="189" spans="1:5" ht="14.25" customHeight="1" x14ac:dyDescent="0.25">
      <c r="A189" s="18"/>
      <c r="B189" s="18"/>
      <c r="C189" s="18"/>
      <c r="D189" s="19"/>
      <c r="E189" s="18"/>
    </row>
    <row r="190" spans="1:5" ht="14.25" customHeight="1" x14ac:dyDescent="0.25">
      <c r="A190" s="18"/>
      <c r="B190" s="18"/>
      <c r="C190" s="18"/>
      <c r="D190" s="19"/>
      <c r="E190" s="18"/>
    </row>
    <row r="191" spans="1:5" ht="14.25" customHeight="1" x14ac:dyDescent="0.25">
      <c r="A191" s="18"/>
      <c r="B191" s="18"/>
      <c r="C191" s="18"/>
      <c r="D191" s="19"/>
      <c r="E191" s="18"/>
    </row>
    <row r="192" spans="1:5" ht="14.25" customHeight="1" x14ac:dyDescent="0.25">
      <c r="A192" s="18"/>
      <c r="B192" s="18"/>
      <c r="C192" s="18"/>
      <c r="D192" s="19"/>
      <c r="E192" s="18"/>
    </row>
    <row r="193" spans="1:5" ht="14.25" customHeight="1" x14ac:dyDescent="0.25">
      <c r="A193" s="18"/>
      <c r="B193" s="18"/>
      <c r="C193" s="18"/>
      <c r="D193" s="19"/>
      <c r="E193" s="18"/>
    </row>
    <row r="194" spans="1:5" ht="14.25" customHeight="1" x14ac:dyDescent="0.25">
      <c r="A194" s="18"/>
      <c r="E194" s="18"/>
    </row>
    <row r="195" spans="1:5" ht="14.25" customHeight="1" x14ac:dyDescent="0.25">
      <c r="A195" s="18"/>
      <c r="E195" s="18"/>
    </row>
    <row r="196" spans="1:5" ht="14.25" customHeight="1" x14ac:dyDescent="0.25">
      <c r="A196" s="18"/>
      <c r="E196" s="18"/>
    </row>
    <row r="197" spans="1:5" ht="14.25" customHeight="1" x14ac:dyDescent="0.25">
      <c r="A197" s="18"/>
      <c r="E197" s="18"/>
    </row>
    <row r="198" spans="1:5" ht="14.25" customHeight="1" x14ac:dyDescent="0.25">
      <c r="E198" s="18"/>
    </row>
    <row r="199" spans="1:5" ht="14.25" customHeight="1" x14ac:dyDescent="0.25">
      <c r="E199" s="18"/>
    </row>
    <row r="200" spans="1:5" ht="14.25" customHeight="1" x14ac:dyDescent="0.25">
      <c r="E200" s="18"/>
    </row>
    <row r="201" spans="1:5" ht="14.25" customHeight="1" x14ac:dyDescent="0.25">
      <c r="E201" s="18"/>
    </row>
    <row r="202" spans="1:5" ht="14.25" customHeight="1" x14ac:dyDescent="0.25">
      <c r="E202" s="18"/>
    </row>
    <row r="203" spans="1:5" ht="14.25" customHeight="1" x14ac:dyDescent="0.25">
      <c r="E203" s="18"/>
    </row>
    <row r="204" spans="1:5" ht="14.25" customHeight="1" x14ac:dyDescent="0.25">
      <c r="E204" s="18"/>
    </row>
    <row r="205" spans="1:5" ht="14.25" customHeight="1" x14ac:dyDescent="0.25">
      <c r="E205" s="18"/>
    </row>
    <row r="206" spans="1:5" ht="14.25" customHeight="1" x14ac:dyDescent="0.25">
      <c r="E206" s="18"/>
    </row>
    <row r="207" spans="1:5" ht="14.25" customHeight="1" x14ac:dyDescent="0.25">
      <c r="E207" s="18"/>
    </row>
    <row r="208" spans="1:5" ht="14.25" customHeight="1" x14ac:dyDescent="0.25">
      <c r="E208" s="18"/>
    </row>
    <row r="209" spans="5:5" ht="14.25" customHeight="1" x14ac:dyDescent="0.25">
      <c r="E209" s="18"/>
    </row>
    <row r="210" spans="5:5" ht="14.25" customHeight="1" x14ac:dyDescent="0.25">
      <c r="E210" s="18"/>
    </row>
    <row r="211" spans="5:5" ht="14.25" customHeight="1" x14ac:dyDescent="0.25">
      <c r="E211" s="18"/>
    </row>
    <row r="212" spans="5:5" ht="14.25" customHeight="1" x14ac:dyDescent="0.25">
      <c r="E212" s="18"/>
    </row>
    <row r="213" spans="5:5" ht="14.25" customHeight="1" x14ac:dyDescent="0.25">
      <c r="E213" s="18" t="e">
        <f>IF(ISBLANK(#REF!),"",IF(#REF!&lt;850000,"J2","J1"))</f>
        <v>#REF!</v>
      </c>
    </row>
    <row r="214" spans="5:5" ht="14.25" customHeight="1" x14ac:dyDescent="0.25">
      <c r="E214" s="18" t="e">
        <f>IF(ISBLANK(#REF!),"",IF(#REF!&lt;850000,"J2","J1"))</f>
        <v>#REF!</v>
      </c>
    </row>
    <row r="215" spans="5:5" ht="14.25" customHeight="1" x14ac:dyDescent="0.25">
      <c r="E215" s="18" t="e">
        <f>IF(ISBLANK(#REF!),"",IF(#REF!&lt;850000,"J2","J1"))</f>
        <v>#REF!</v>
      </c>
    </row>
    <row r="216" spans="5:5" ht="14.25" customHeight="1" x14ac:dyDescent="0.25">
      <c r="E216" s="18" t="e">
        <f>IF(ISBLANK(#REF!),"",IF(#REF!&lt;850000,"J2","J1"))</f>
        <v>#REF!</v>
      </c>
    </row>
    <row r="217" spans="5:5" ht="14.25" customHeight="1" x14ac:dyDescent="0.25">
      <c r="E217" s="18" t="e">
        <f>IF(ISBLANK(#REF!),"",IF(#REF!&lt;850000,"J2","J1"))</f>
        <v>#REF!</v>
      </c>
    </row>
    <row r="218" spans="5:5" ht="14.25" customHeight="1" x14ac:dyDescent="0.25">
      <c r="E218" s="18" t="e">
        <f>IF(ISBLANK(#REF!),"",IF(#REF!&lt;850000,"J2","J1"))</f>
        <v>#REF!</v>
      </c>
    </row>
    <row r="219" spans="5:5" ht="14.25" customHeight="1" x14ac:dyDescent="0.25">
      <c r="E219" s="18" t="e">
        <f>IF(ISBLANK(#REF!),"",IF(#REF!&lt;850000,"J2","J1"))</f>
        <v>#REF!</v>
      </c>
    </row>
    <row r="220" spans="5:5" ht="14.25" customHeight="1" x14ac:dyDescent="0.25">
      <c r="E220" s="18" t="e">
        <f>IF(ISBLANK(#REF!),"",IF(#REF!&lt;850000,"J2","J1"))</f>
        <v>#REF!</v>
      </c>
    </row>
    <row r="221" spans="5:5" ht="14.25" customHeight="1" x14ac:dyDescent="0.25">
      <c r="E221" s="18" t="e">
        <f>IF(ISBLANK(#REF!),"",IF(#REF!&lt;850000,"J2","J1"))</f>
        <v>#REF!</v>
      </c>
    </row>
    <row r="222" spans="5:5" ht="14.25" customHeight="1" x14ac:dyDescent="0.25">
      <c r="E222" s="18" t="e">
        <f>IF(ISBLANK(#REF!),"",IF(#REF!&lt;850000,"J2","J1"))</f>
        <v>#REF!</v>
      </c>
    </row>
    <row r="223" spans="5:5" ht="14.25" customHeight="1" x14ac:dyDescent="0.25">
      <c r="E223" s="18" t="e">
        <f>IF(ISBLANK(#REF!),"",IF(#REF!&lt;850000,"J2","J1"))</f>
        <v>#REF!</v>
      </c>
    </row>
    <row r="224" spans="5:5" ht="14.25" customHeight="1" x14ac:dyDescent="0.25">
      <c r="E224" s="18" t="e">
        <f>IF(ISBLANK(#REF!),"",IF(#REF!&lt;850000,"J2","J1"))</f>
        <v>#REF!</v>
      </c>
    </row>
    <row r="225" spans="5:5" ht="14.25" customHeight="1" x14ac:dyDescent="0.25">
      <c r="E225" s="18" t="e">
        <f>IF(ISBLANK(#REF!),"",IF(#REF!&lt;850000,"J2","J1"))</f>
        <v>#REF!</v>
      </c>
    </row>
    <row r="226" spans="5:5" ht="14.25" customHeight="1" x14ac:dyDescent="0.25">
      <c r="E226" s="18" t="e">
        <f>IF(ISBLANK(#REF!),"",IF(#REF!&lt;850000,"J2","J1"))</f>
        <v>#REF!</v>
      </c>
    </row>
    <row r="227" spans="5:5" ht="14.25" customHeight="1" x14ac:dyDescent="0.25">
      <c r="E227" s="18" t="e">
        <f>IF(ISBLANK(#REF!),"",IF(#REF!&lt;850000,"J2","J1"))</f>
        <v>#REF!</v>
      </c>
    </row>
    <row r="228" spans="5:5" ht="14.25" customHeight="1" x14ac:dyDescent="0.25">
      <c r="E228" s="18" t="e">
        <f>IF(ISBLANK(#REF!),"",IF(#REF!&lt;850000,"J2","J1"))</f>
        <v>#REF!</v>
      </c>
    </row>
    <row r="229" spans="5:5" ht="14.25" customHeight="1" x14ac:dyDescent="0.25">
      <c r="E229" s="18" t="e">
        <f>IF(ISBLANK(#REF!),"",IF(#REF!&lt;850000,"J2","J1"))</f>
        <v>#REF!</v>
      </c>
    </row>
    <row r="230" spans="5:5" ht="14.25" customHeight="1" x14ac:dyDescent="0.25">
      <c r="E230" s="18" t="e">
        <f>IF(ISBLANK(#REF!),"",IF(#REF!&lt;850000,"J2","J1"))</f>
        <v>#REF!</v>
      </c>
    </row>
    <row r="231" spans="5:5" ht="14.25" customHeight="1" x14ac:dyDescent="0.25">
      <c r="E231" s="18" t="e">
        <f>IF(ISBLANK(#REF!),"",IF(#REF!&lt;850000,"J2","J1"))</f>
        <v>#REF!</v>
      </c>
    </row>
    <row r="232" spans="5:5" ht="14.25" customHeight="1" x14ac:dyDescent="0.25">
      <c r="E232" s="18" t="e">
        <f>IF(ISBLANK(#REF!),"",IF(#REF!&lt;850000,"J2","J1"))</f>
        <v>#REF!</v>
      </c>
    </row>
    <row r="233" spans="5:5" ht="14.25" customHeight="1" x14ac:dyDescent="0.25">
      <c r="E233" s="18" t="e">
        <f>IF(ISBLANK(#REF!),"",IF(#REF!&lt;850000,"J2","J1"))</f>
        <v>#REF!</v>
      </c>
    </row>
    <row r="234" spans="5:5" ht="14.25" customHeight="1" x14ac:dyDescent="0.25">
      <c r="E234" s="18" t="e">
        <f>IF(ISBLANK(#REF!),"",IF(#REF!&lt;850000,"J2","J1"))</f>
        <v>#REF!</v>
      </c>
    </row>
    <row r="235" spans="5:5" ht="14.25" customHeight="1" x14ac:dyDescent="0.25">
      <c r="E235" s="18" t="e">
        <f>IF(ISBLANK(#REF!),"",IF(#REF!&lt;850000,"J2","J1"))</f>
        <v>#REF!</v>
      </c>
    </row>
    <row r="236" spans="5:5" ht="14.25" customHeight="1" x14ac:dyDescent="0.25">
      <c r="E236" s="18" t="e">
        <f>IF(ISBLANK(#REF!),"",IF(#REF!&lt;850000,"J2","J1"))</f>
        <v>#REF!</v>
      </c>
    </row>
    <row r="237" spans="5:5" ht="14.25" customHeight="1" x14ac:dyDescent="0.25">
      <c r="E237" s="18" t="e">
        <f>IF(ISBLANK(#REF!),"",IF(#REF!&lt;850000,"J2","J1"))</f>
        <v>#REF!</v>
      </c>
    </row>
    <row r="238" spans="5:5" ht="14.25" customHeight="1" x14ac:dyDescent="0.25">
      <c r="E238" s="18" t="e">
        <f>IF(ISBLANK(#REF!),"",IF(#REF!&lt;850000,"J2","J1"))</f>
        <v>#REF!</v>
      </c>
    </row>
    <row r="239" spans="5:5" ht="14.25" customHeight="1" x14ac:dyDescent="0.25">
      <c r="E239" s="18" t="e">
        <f>IF(ISBLANK(#REF!),"",IF(#REF!&lt;850000,"J2","J1"))</f>
        <v>#REF!</v>
      </c>
    </row>
    <row r="240" spans="5:5" ht="14.25" customHeight="1" x14ac:dyDescent="0.25">
      <c r="E240" s="18" t="e">
        <f>IF(ISBLANK(#REF!),"",IF(#REF!&lt;850000,"J2","J1"))</f>
        <v>#REF!</v>
      </c>
    </row>
    <row r="241" spans="5:5" ht="14.25" customHeight="1" x14ac:dyDescent="0.25">
      <c r="E241" s="18" t="e">
        <f>IF(ISBLANK(#REF!),"",IF(#REF!&lt;850000,"J2","J1"))</f>
        <v>#REF!</v>
      </c>
    </row>
    <row r="242" spans="5:5" ht="14.25" customHeight="1" x14ac:dyDescent="0.25">
      <c r="E242" s="18" t="e">
        <f>IF(ISBLANK(#REF!),"",IF(#REF!&lt;850000,"J2","J1"))</f>
        <v>#REF!</v>
      </c>
    </row>
    <row r="243" spans="5:5" ht="14.25" customHeight="1" x14ac:dyDescent="0.25">
      <c r="E243" s="18" t="e">
        <f>IF(ISBLANK(#REF!),"",IF(#REF!&lt;850000,"J2","J1"))</f>
        <v>#REF!</v>
      </c>
    </row>
    <row r="244" spans="5:5" ht="14.25" customHeight="1" x14ac:dyDescent="0.25">
      <c r="E244" s="18" t="e">
        <f>IF(ISBLANK(#REF!),"",IF(#REF!&lt;850000,"J2","J1"))</f>
        <v>#REF!</v>
      </c>
    </row>
    <row r="245" spans="5:5" ht="14.25" customHeight="1" x14ac:dyDescent="0.25">
      <c r="E245" s="18" t="e">
        <f>IF(ISBLANK(#REF!),"",IF(#REF!&lt;850000,"J2","J1"))</f>
        <v>#REF!</v>
      </c>
    </row>
    <row r="246" spans="5:5" ht="14.25" customHeight="1" x14ac:dyDescent="0.25">
      <c r="E246" s="18" t="e">
        <f>IF(ISBLANK(#REF!),"",IF(#REF!&lt;850000,"J2","J1"))</f>
        <v>#REF!</v>
      </c>
    </row>
    <row r="247" spans="5:5" ht="14.25" customHeight="1" x14ac:dyDescent="0.25">
      <c r="E247" s="18" t="e">
        <f>IF(ISBLANK(#REF!),"",IF(#REF!&lt;850000,"J2","J1"))</f>
        <v>#REF!</v>
      </c>
    </row>
    <row r="248" spans="5:5" ht="14.25" customHeight="1" x14ac:dyDescent="0.25">
      <c r="E248" s="18" t="e">
        <f>IF(ISBLANK(#REF!),"",IF(#REF!&lt;850000,"J2","J1"))</f>
        <v>#REF!</v>
      </c>
    </row>
    <row r="249" spans="5:5" ht="14.25" customHeight="1" x14ac:dyDescent="0.25">
      <c r="E249" s="18" t="e">
        <f>IF(ISBLANK(#REF!),"",IF(#REF!&lt;850000,"J2","J1"))</f>
        <v>#REF!</v>
      </c>
    </row>
    <row r="250" spans="5:5" ht="14.25" customHeight="1" x14ac:dyDescent="0.25">
      <c r="E250" s="18" t="e">
        <f>IF(ISBLANK(#REF!),"",IF(#REF!&lt;850000,"J2","J1"))</f>
        <v>#REF!</v>
      </c>
    </row>
    <row r="251" spans="5:5" ht="14.25" customHeight="1" x14ac:dyDescent="0.25">
      <c r="E251" s="18" t="e">
        <f>IF(ISBLANK(#REF!),"",IF(#REF!&lt;850000,"J2","J1"))</f>
        <v>#REF!</v>
      </c>
    </row>
    <row r="252" spans="5:5" ht="14.25" customHeight="1" x14ac:dyDescent="0.25">
      <c r="E252" s="18" t="e">
        <f>IF(ISBLANK(#REF!),"",IF(#REF!&lt;850000,"J2","J1"))</f>
        <v>#REF!</v>
      </c>
    </row>
    <row r="253" spans="5:5" ht="14.25" customHeight="1" x14ac:dyDescent="0.25">
      <c r="E253" s="18" t="e">
        <f>IF(ISBLANK(#REF!),"",IF(#REF!&lt;850000,"J2","J1"))</f>
        <v>#REF!</v>
      </c>
    </row>
    <row r="254" spans="5:5" ht="14.25" customHeight="1" x14ac:dyDescent="0.25">
      <c r="E254" s="18" t="e">
        <f>IF(ISBLANK(#REF!),"",IF(#REF!&lt;850000,"J2","J1"))</f>
        <v>#REF!</v>
      </c>
    </row>
    <row r="255" spans="5:5" ht="14.25" customHeight="1" x14ac:dyDescent="0.25">
      <c r="E255" s="18" t="e">
        <f>IF(ISBLANK(#REF!),"",IF(#REF!&lt;850000,"J2","J1"))</f>
        <v>#REF!</v>
      </c>
    </row>
    <row r="256" spans="5:5" ht="14.25" customHeight="1" x14ac:dyDescent="0.25">
      <c r="E256" s="18" t="e">
        <f>IF(ISBLANK(#REF!),"",IF(#REF!&lt;850000,"J2","J1"))</f>
        <v>#REF!</v>
      </c>
    </row>
    <row r="257" spans="5:5" ht="14.25" customHeight="1" x14ac:dyDescent="0.25">
      <c r="E257" s="18" t="e">
        <f>IF(ISBLANK(#REF!),"",IF(#REF!&lt;850000,"J2","J1"))</f>
        <v>#REF!</v>
      </c>
    </row>
    <row r="258" spans="5:5" ht="14.25" customHeight="1" x14ac:dyDescent="0.25">
      <c r="E258" s="18" t="e">
        <f>IF(ISBLANK(#REF!),"",IF(#REF!&lt;850000,"J2","J1"))</f>
        <v>#REF!</v>
      </c>
    </row>
    <row r="259" spans="5:5" ht="14.25" customHeight="1" x14ac:dyDescent="0.25">
      <c r="E259" s="18" t="e">
        <f>IF(ISBLANK(#REF!),"",IF(#REF!&lt;850000,"J2","J1"))</f>
        <v>#REF!</v>
      </c>
    </row>
    <row r="260" spans="5:5" ht="14.25" customHeight="1" x14ac:dyDescent="0.25">
      <c r="E260" s="18" t="e">
        <f>IF(ISBLANK(#REF!),"",IF(#REF!&lt;850000,"J2","J1"))</f>
        <v>#REF!</v>
      </c>
    </row>
    <row r="261" spans="5:5" ht="14.25" customHeight="1" x14ac:dyDescent="0.25">
      <c r="E261" s="18" t="e">
        <f>IF(ISBLANK(#REF!),"",IF(#REF!&lt;850000,"J2","J1"))</f>
        <v>#REF!</v>
      </c>
    </row>
    <row r="262" spans="5:5" ht="14.25" customHeight="1" x14ac:dyDescent="0.25">
      <c r="E262" s="18" t="e">
        <f>IF(ISBLANK(#REF!),"",IF(#REF!&lt;850000,"J2","J1"))</f>
        <v>#REF!</v>
      </c>
    </row>
    <row r="263" spans="5:5" ht="14.25" customHeight="1" x14ac:dyDescent="0.25">
      <c r="E263" s="18" t="e">
        <f>IF(ISBLANK(#REF!),"",IF(#REF!&lt;850000,"J2","J1"))</f>
        <v>#REF!</v>
      </c>
    </row>
    <row r="264" spans="5:5" ht="14.25" customHeight="1" x14ac:dyDescent="0.25">
      <c r="E264" s="18" t="e">
        <f>IF(ISBLANK(#REF!),"",IF(#REF!&lt;850000,"J2","J1"))</f>
        <v>#REF!</v>
      </c>
    </row>
    <row r="265" spans="5:5" ht="14.25" customHeight="1" x14ac:dyDescent="0.25">
      <c r="E265" s="18" t="e">
        <f>IF(ISBLANK(#REF!),"",IF(#REF!&lt;850000,"J2","J1"))</f>
        <v>#REF!</v>
      </c>
    </row>
    <row r="266" spans="5:5" ht="14.25" customHeight="1" x14ac:dyDescent="0.25">
      <c r="E266" s="18" t="e">
        <f>IF(ISBLANK(#REF!),"",IF(#REF!&lt;850000,"J2","J1"))</f>
        <v>#REF!</v>
      </c>
    </row>
    <row r="267" spans="5:5" ht="14.25" customHeight="1" x14ac:dyDescent="0.25">
      <c r="E267" s="18" t="e">
        <f>IF(ISBLANK(#REF!),"",IF(#REF!&lt;850000,"J2","J1"))</f>
        <v>#REF!</v>
      </c>
    </row>
    <row r="268" spans="5:5" ht="14.25" customHeight="1" x14ac:dyDescent="0.25">
      <c r="E268" s="18" t="e">
        <f>IF(ISBLANK(#REF!),"",IF(#REF!&lt;850000,"J2","J1"))</f>
        <v>#REF!</v>
      </c>
    </row>
    <row r="269" spans="5:5" ht="14.25" customHeight="1" x14ac:dyDescent="0.25">
      <c r="E269" s="18" t="e">
        <f>IF(ISBLANK(#REF!),"",IF(#REF!&lt;850000,"J2","J1"))</f>
        <v>#REF!</v>
      </c>
    </row>
    <row r="270" spans="5:5" ht="14.25" customHeight="1" x14ac:dyDescent="0.25">
      <c r="E270" s="18" t="e">
        <f>IF(ISBLANK(#REF!),"",IF(#REF!&lt;850000,"J2","J1"))</f>
        <v>#REF!</v>
      </c>
    </row>
    <row r="271" spans="5:5" ht="14.25" customHeight="1" x14ac:dyDescent="0.25">
      <c r="E271" s="18" t="e">
        <f>IF(ISBLANK(#REF!),"",IF(#REF!&lt;850000,"J2","J1"))</f>
        <v>#REF!</v>
      </c>
    </row>
    <row r="272" spans="5:5" ht="14.25" customHeight="1" x14ac:dyDescent="0.25">
      <c r="E272" s="18" t="e">
        <f>IF(ISBLANK(#REF!),"",IF(#REF!&lt;850000,"J2","J1"))</f>
        <v>#REF!</v>
      </c>
    </row>
    <row r="273" spans="5:5" ht="14.25" customHeight="1" x14ac:dyDescent="0.25">
      <c r="E273" s="18" t="e">
        <f>IF(ISBLANK(#REF!),"",IF(#REF!&lt;850000,"J2","J1"))</f>
        <v>#REF!</v>
      </c>
    </row>
    <row r="274" spans="5:5" ht="14.25" customHeight="1" x14ac:dyDescent="0.25">
      <c r="E274" s="18" t="e">
        <f>IF(ISBLANK(#REF!),"",IF(#REF!&lt;850000,"J2","J1"))</f>
        <v>#REF!</v>
      </c>
    </row>
    <row r="275" spans="5:5" ht="14.25" customHeight="1" x14ac:dyDescent="0.25">
      <c r="E275" s="18" t="e">
        <f>IF(ISBLANK(#REF!),"",IF(#REF!&lt;850000,"J2","J1"))</f>
        <v>#REF!</v>
      </c>
    </row>
    <row r="276" spans="5:5" ht="14.25" customHeight="1" x14ac:dyDescent="0.25">
      <c r="E276" s="18" t="e">
        <f>IF(ISBLANK(#REF!),"",IF(#REF!&lt;850000,"J2","J1"))</f>
        <v>#REF!</v>
      </c>
    </row>
    <row r="277" spans="5:5" ht="14.25" customHeight="1" x14ac:dyDescent="0.25">
      <c r="E277" s="18" t="e">
        <f>IF(ISBLANK(#REF!),"",IF(#REF!&lt;850000,"J2","J1"))</f>
        <v>#REF!</v>
      </c>
    </row>
    <row r="278" spans="5:5" ht="14.25" customHeight="1" x14ac:dyDescent="0.25">
      <c r="E278" s="18" t="e">
        <f>IF(ISBLANK(#REF!),"",IF(#REF!&lt;850000,"J2","J1"))</f>
        <v>#REF!</v>
      </c>
    </row>
    <row r="279" spans="5:5" ht="14.25" customHeight="1" x14ac:dyDescent="0.25">
      <c r="E279" s="18" t="e">
        <f>IF(ISBLANK(#REF!),"",IF(#REF!&lt;850000,"J2","J1"))</f>
        <v>#REF!</v>
      </c>
    </row>
    <row r="280" spans="5:5" ht="14.25" customHeight="1" x14ac:dyDescent="0.25">
      <c r="E280" s="18" t="e">
        <f>IF(ISBLANK(#REF!),"",IF(#REF!&lt;850000,"J2","J1"))</f>
        <v>#REF!</v>
      </c>
    </row>
    <row r="281" spans="5:5" ht="14.25" customHeight="1" x14ac:dyDescent="0.25">
      <c r="E281" s="18" t="e">
        <f>IF(ISBLANK(#REF!),"",IF(#REF!&lt;850000,"J2","J1"))</f>
        <v>#REF!</v>
      </c>
    </row>
    <row r="282" spans="5:5" ht="14.25" customHeight="1" x14ac:dyDescent="0.25">
      <c r="E282" s="18" t="e">
        <f>IF(ISBLANK(#REF!),"",IF(#REF!&lt;850000,"J2","J1"))</f>
        <v>#REF!</v>
      </c>
    </row>
    <row r="283" spans="5:5" ht="14.25" customHeight="1" x14ac:dyDescent="0.25">
      <c r="E283" s="18" t="e">
        <f>IF(ISBLANK(#REF!),"",IF(#REF!&lt;850000,"J2","J1"))</f>
        <v>#REF!</v>
      </c>
    </row>
    <row r="284" spans="5:5" ht="14.25" customHeight="1" x14ac:dyDescent="0.25">
      <c r="E284" s="18" t="e">
        <f>IF(ISBLANK(#REF!),"",IF(#REF!&lt;850000,"J2","J1"))</f>
        <v>#REF!</v>
      </c>
    </row>
    <row r="285" spans="5:5" ht="14.25" customHeight="1" x14ac:dyDescent="0.25">
      <c r="E285" s="18" t="e">
        <f>IF(ISBLANK(#REF!),"",IF(#REF!&lt;850000,"J2","J1"))</f>
        <v>#REF!</v>
      </c>
    </row>
    <row r="286" spans="5:5" ht="14.25" customHeight="1" x14ac:dyDescent="0.25">
      <c r="E286" s="18" t="e">
        <f>IF(ISBLANK(#REF!),"",IF(#REF!&lt;850000,"J2","J1"))</f>
        <v>#REF!</v>
      </c>
    </row>
    <row r="287" spans="5:5" ht="14.25" customHeight="1" x14ac:dyDescent="0.25">
      <c r="E287" s="18" t="e">
        <f>IF(ISBLANK(#REF!),"",IF(#REF!&lt;850000,"J2","J1"))</f>
        <v>#REF!</v>
      </c>
    </row>
    <row r="288" spans="5:5" ht="14.25" customHeight="1" x14ac:dyDescent="0.25">
      <c r="E288" s="18" t="e">
        <f>IF(ISBLANK(#REF!),"",IF(#REF!&lt;850000,"J2","J1"))</f>
        <v>#REF!</v>
      </c>
    </row>
    <row r="289" spans="5:5" ht="14.25" customHeight="1" x14ac:dyDescent="0.25">
      <c r="E289" s="18" t="e">
        <f>IF(ISBLANK(#REF!),"",IF(#REF!&lt;850000,"J2","J1"))</f>
        <v>#REF!</v>
      </c>
    </row>
    <row r="290" spans="5:5" ht="14.25" customHeight="1" x14ac:dyDescent="0.25">
      <c r="E290" s="18" t="e">
        <f>IF(ISBLANK(#REF!),"",IF(#REF!&lt;850000,"J2","J1"))</f>
        <v>#REF!</v>
      </c>
    </row>
    <row r="291" spans="5:5" ht="14.25" customHeight="1" x14ac:dyDescent="0.25">
      <c r="E291" s="18" t="e">
        <f>IF(ISBLANK(#REF!),"",IF(#REF!&lt;850000,"J2","J1"))</f>
        <v>#REF!</v>
      </c>
    </row>
    <row r="292" spans="5:5" ht="14.25" customHeight="1" x14ac:dyDescent="0.25">
      <c r="E292" s="18" t="e">
        <f>IF(ISBLANK(#REF!),"",IF(#REF!&lt;850000,"J2","J1"))</f>
        <v>#REF!</v>
      </c>
    </row>
    <row r="293" spans="5:5" ht="14.25" customHeight="1" x14ac:dyDescent="0.25">
      <c r="E293" s="18" t="e">
        <f>IF(ISBLANK(#REF!),"",IF(#REF!&lt;850000,"J2","J1"))</f>
        <v>#REF!</v>
      </c>
    </row>
    <row r="294" spans="5:5" ht="14.25" customHeight="1" x14ac:dyDescent="0.25">
      <c r="E294" s="18" t="e">
        <f>IF(ISBLANK(#REF!),"",IF(#REF!&lt;850000,"J2","J1"))</f>
        <v>#REF!</v>
      </c>
    </row>
    <row r="295" spans="5:5" ht="14.25" customHeight="1" x14ac:dyDescent="0.25">
      <c r="E295" s="18" t="e">
        <f>IF(ISBLANK(#REF!),"",IF(#REF!&lt;850000,"J2","J1"))</f>
        <v>#REF!</v>
      </c>
    </row>
    <row r="296" spans="5:5" ht="14.25" customHeight="1" x14ac:dyDescent="0.25">
      <c r="E296" s="18" t="e">
        <f>IF(ISBLANK(#REF!),"",IF(#REF!&lt;850000,"J2","J1"))</f>
        <v>#REF!</v>
      </c>
    </row>
    <row r="297" spans="5:5" ht="14.25" customHeight="1" x14ac:dyDescent="0.25">
      <c r="E297" s="18" t="e">
        <f>IF(ISBLANK(#REF!),"",IF(#REF!&lt;850000,"J2","J1"))</f>
        <v>#REF!</v>
      </c>
    </row>
    <row r="298" spans="5:5" ht="14.25" customHeight="1" x14ac:dyDescent="0.25">
      <c r="E298" s="18" t="e">
        <f>IF(ISBLANK(#REF!),"",IF(#REF!&lt;850000,"J2","J1"))</f>
        <v>#REF!</v>
      </c>
    </row>
    <row r="299" spans="5:5" ht="14.25" customHeight="1" x14ac:dyDescent="0.25">
      <c r="E299" s="18" t="e">
        <f>IF(ISBLANK(#REF!),"",IF(#REF!&lt;850000,"J2","J1"))</f>
        <v>#REF!</v>
      </c>
    </row>
    <row r="300" spans="5:5" ht="14.25" customHeight="1" x14ac:dyDescent="0.25">
      <c r="E300" s="18" t="e">
        <f>IF(ISBLANK(#REF!),"",IF(#REF!&lt;850000,"J2","J1"))</f>
        <v>#REF!</v>
      </c>
    </row>
    <row r="301" spans="5:5" ht="14.25" customHeight="1" x14ac:dyDescent="0.25">
      <c r="E301" s="18" t="e">
        <f>IF(ISBLANK(#REF!),"",IF(#REF!&lt;850000,"J2","J1"))</f>
        <v>#REF!</v>
      </c>
    </row>
    <row r="302" spans="5:5" ht="14.25" customHeight="1" x14ac:dyDescent="0.25">
      <c r="E302" s="18" t="e">
        <f>IF(ISBLANK(#REF!),"",IF(#REF!&lt;850000,"J2","J1"))</f>
        <v>#REF!</v>
      </c>
    </row>
    <row r="303" spans="5:5" ht="14.25" customHeight="1" x14ac:dyDescent="0.25">
      <c r="E303" s="18" t="e">
        <f>IF(ISBLANK(#REF!),"",IF(#REF!&lt;850000,"J2","J1"))</f>
        <v>#REF!</v>
      </c>
    </row>
    <row r="304" spans="5:5" ht="14.25" customHeight="1" x14ac:dyDescent="0.25">
      <c r="E304" s="18" t="e">
        <f>IF(ISBLANK(#REF!),"",IF(#REF!&lt;850000,"J2","J1"))</f>
        <v>#REF!</v>
      </c>
    </row>
    <row r="305" spans="5:5" ht="14.25" customHeight="1" x14ac:dyDescent="0.25">
      <c r="E305" s="18" t="e">
        <f>IF(ISBLANK(#REF!),"",IF(#REF!&lt;850000,"J2","J1"))</f>
        <v>#REF!</v>
      </c>
    </row>
    <row r="306" spans="5:5" ht="14.25" customHeight="1" x14ac:dyDescent="0.25">
      <c r="E306" s="18" t="e">
        <f>IF(ISBLANK(#REF!),"",IF(#REF!&lt;850000,"J2","J1"))</f>
        <v>#REF!</v>
      </c>
    </row>
    <row r="307" spans="5:5" ht="14.25" customHeight="1" x14ac:dyDescent="0.25">
      <c r="E307" s="18" t="e">
        <f>IF(ISBLANK(#REF!),"",IF(#REF!&lt;850000,"J2","J1"))</f>
        <v>#REF!</v>
      </c>
    </row>
    <row r="308" spans="5:5" ht="14.25" customHeight="1" x14ac:dyDescent="0.25">
      <c r="E308" s="18" t="e">
        <f>IF(ISBLANK(#REF!),"",IF(#REF!&lt;850000,"J2","J1"))</f>
        <v>#REF!</v>
      </c>
    </row>
    <row r="309" spans="5:5" ht="14.25" customHeight="1" x14ac:dyDescent="0.25">
      <c r="E309" s="18" t="e">
        <f>IF(ISBLANK(#REF!),"",IF(#REF!&lt;850000,"J2","J1"))</f>
        <v>#REF!</v>
      </c>
    </row>
    <row r="310" spans="5:5" ht="14.25" customHeight="1" x14ac:dyDescent="0.25">
      <c r="E310" s="18" t="e">
        <f>IF(ISBLANK(#REF!),"",IF(#REF!&lt;850000,"J2","J1"))</f>
        <v>#REF!</v>
      </c>
    </row>
    <row r="311" spans="5:5" ht="14.25" customHeight="1" x14ac:dyDescent="0.25">
      <c r="E311" s="18" t="e">
        <f>IF(ISBLANK(#REF!),"",IF(#REF!&lt;850000,"J2","J1"))</f>
        <v>#REF!</v>
      </c>
    </row>
    <row r="312" spans="5:5" ht="14.25" customHeight="1" x14ac:dyDescent="0.25">
      <c r="E312" s="18" t="e">
        <f>IF(ISBLANK(#REF!),"",IF(#REF!&lt;850000,"J2","J1"))</f>
        <v>#REF!</v>
      </c>
    </row>
    <row r="313" spans="5:5" ht="14.25" customHeight="1" x14ac:dyDescent="0.25">
      <c r="E313" s="18" t="e">
        <f>IF(ISBLANK(#REF!),"",IF(#REF!&lt;850000,"J2","J1"))</f>
        <v>#REF!</v>
      </c>
    </row>
    <row r="314" spans="5:5" ht="14.25" customHeight="1" x14ac:dyDescent="0.25">
      <c r="E314" s="18" t="e">
        <f>IF(ISBLANK(#REF!),"",IF(#REF!&lt;850000,"J2","J1"))</f>
        <v>#REF!</v>
      </c>
    </row>
    <row r="315" spans="5:5" ht="14.25" customHeight="1" x14ac:dyDescent="0.25">
      <c r="E315" s="18" t="e">
        <f>IF(ISBLANK(#REF!),"",IF(#REF!&lt;850000,"J2","J1"))</f>
        <v>#REF!</v>
      </c>
    </row>
    <row r="316" spans="5:5" ht="14.25" customHeight="1" x14ac:dyDescent="0.25">
      <c r="E316" s="18" t="e">
        <f>IF(ISBLANK(#REF!),"",IF(#REF!&lt;850000,"J2","J1"))</f>
        <v>#REF!</v>
      </c>
    </row>
    <row r="317" spans="5:5" ht="14.25" customHeight="1" x14ac:dyDescent="0.25">
      <c r="E317" s="18" t="e">
        <f>IF(ISBLANK(#REF!),"",IF(#REF!&lt;850000,"J2","J1"))</f>
        <v>#REF!</v>
      </c>
    </row>
    <row r="318" spans="5:5" ht="14.25" customHeight="1" x14ac:dyDescent="0.25">
      <c r="E318" s="18" t="e">
        <f>IF(ISBLANK(#REF!),"",IF(#REF!&lt;850000,"J2","J1"))</f>
        <v>#REF!</v>
      </c>
    </row>
    <row r="319" spans="5:5" ht="14.25" customHeight="1" x14ac:dyDescent="0.25">
      <c r="E319" s="18" t="e">
        <f>IF(ISBLANK(#REF!),"",IF(#REF!&lt;850000,"J2","J1"))</f>
        <v>#REF!</v>
      </c>
    </row>
    <row r="320" spans="5:5" ht="14.25" customHeight="1" x14ac:dyDescent="0.25">
      <c r="E320" s="18" t="e">
        <f>IF(ISBLANK(#REF!),"",IF(#REF!&lt;850000,"J2","J1"))</f>
        <v>#REF!</v>
      </c>
    </row>
    <row r="321" spans="5:5" ht="14.25" customHeight="1" x14ac:dyDescent="0.25">
      <c r="E321" s="18" t="e">
        <f>IF(ISBLANK(#REF!),"",IF(#REF!&lt;850000,"J2","J1"))</f>
        <v>#REF!</v>
      </c>
    </row>
    <row r="322" spans="5:5" ht="14.25" customHeight="1" x14ac:dyDescent="0.25">
      <c r="E322" s="18" t="e">
        <f>IF(ISBLANK(#REF!),"",IF(#REF!&lt;850000,"J2","J1"))</f>
        <v>#REF!</v>
      </c>
    </row>
    <row r="323" spans="5:5" x14ac:dyDescent="0.25">
      <c r="E323" s="18" t="e">
        <f>IF(ISBLANK(#REF!),"",IF(#REF!&lt;850000,"J2","J1"))</f>
        <v>#REF!</v>
      </c>
    </row>
    <row r="324" spans="5:5" x14ac:dyDescent="0.25">
      <c r="E324" s="18" t="e">
        <f>IF(ISBLANK(#REF!),"",IF(#REF!&lt;850000,"J2","J1"))</f>
        <v>#REF!</v>
      </c>
    </row>
    <row r="325" spans="5:5" x14ac:dyDescent="0.25">
      <c r="E325" s="18" t="e">
        <f>IF(ISBLANK(#REF!),"",IF(#REF!&lt;850000,"J2","J1"))</f>
        <v>#REF!</v>
      </c>
    </row>
    <row r="326" spans="5:5" x14ac:dyDescent="0.25">
      <c r="E326" s="18" t="e">
        <f>IF(ISBLANK(#REF!),"",IF(#REF!&lt;850000,"J2","J1"))</f>
        <v>#REF!</v>
      </c>
    </row>
    <row r="327" spans="5:5" x14ac:dyDescent="0.25">
      <c r="E327" s="18" t="e">
        <f>IF(ISBLANK(#REF!),"",IF(#REF!&lt;850000,"J2","J1"))</f>
        <v>#REF!</v>
      </c>
    </row>
    <row r="328" spans="5:5" x14ac:dyDescent="0.25">
      <c r="E328" s="18" t="e">
        <f>IF(ISBLANK(#REF!),"",IF(#REF!&lt;850000,"J2","J1"))</f>
        <v>#REF!</v>
      </c>
    </row>
    <row r="329" spans="5:5" x14ac:dyDescent="0.25">
      <c r="E329" s="18" t="e">
        <f>IF(ISBLANK(#REF!),"",IF(#REF!&lt;850000,"J2","J1"))</f>
        <v>#REF!</v>
      </c>
    </row>
    <row r="330" spans="5:5" x14ac:dyDescent="0.25">
      <c r="E330" s="18" t="e">
        <f>IF(ISBLANK(#REF!),"",IF(#REF!&lt;850000,"J2","J1"))</f>
        <v>#REF!</v>
      </c>
    </row>
    <row r="331" spans="5:5" x14ac:dyDescent="0.25">
      <c r="E331" s="18" t="e">
        <f>IF(ISBLANK(#REF!),"",IF(#REF!&lt;850000,"J2","J1"))</f>
        <v>#REF!</v>
      </c>
    </row>
    <row r="332" spans="5:5" x14ac:dyDescent="0.25">
      <c r="E332" s="18" t="e">
        <f>IF(ISBLANK(#REF!),"",IF(#REF!&lt;850000,"J2","J1"))</f>
        <v>#REF!</v>
      </c>
    </row>
    <row r="333" spans="5:5" x14ac:dyDescent="0.25">
      <c r="E333" s="18" t="e">
        <f>IF(ISBLANK(#REF!),"",IF(#REF!&lt;850000,"J2","J1"))</f>
        <v>#REF!</v>
      </c>
    </row>
    <row r="334" spans="5:5" x14ac:dyDescent="0.25">
      <c r="E334" s="18" t="e">
        <f>IF(ISBLANK(#REF!),"",IF(#REF!&lt;850000,"J2","J1"))</f>
        <v>#REF!</v>
      </c>
    </row>
    <row r="335" spans="5:5" x14ac:dyDescent="0.25">
      <c r="E335" s="18" t="e">
        <f>IF(ISBLANK(#REF!),"",IF(#REF!&lt;850000,"J2","J1"))</f>
        <v>#REF!</v>
      </c>
    </row>
    <row r="336" spans="5:5" x14ac:dyDescent="0.25">
      <c r="E336" s="18" t="e">
        <f>IF(ISBLANK(#REF!),"",IF(#REF!&lt;850000,"J2","J1"))</f>
        <v>#REF!</v>
      </c>
    </row>
    <row r="337" spans="5:5" x14ac:dyDescent="0.25">
      <c r="E337" s="18" t="e">
        <f>IF(ISBLANK(#REF!),"",IF(#REF!&lt;850000,"J2","J1"))</f>
        <v>#REF!</v>
      </c>
    </row>
    <row r="338" spans="5:5" x14ac:dyDescent="0.25">
      <c r="E338" s="18" t="e">
        <f>IF(ISBLANK(#REF!),"",IF(#REF!&lt;850000,"J2","J1"))</f>
        <v>#REF!</v>
      </c>
    </row>
    <row r="339" spans="5:5" x14ac:dyDescent="0.25">
      <c r="E339" s="18" t="e">
        <f>IF(ISBLANK(#REF!),"",IF(#REF!&lt;850000,"J2","J1"))</f>
        <v>#REF!</v>
      </c>
    </row>
    <row r="340" spans="5:5" x14ac:dyDescent="0.25">
      <c r="E340" s="18" t="e">
        <f>IF(ISBLANK(#REF!),"",IF(#REF!&lt;850000,"J2","J1"))</f>
        <v>#REF!</v>
      </c>
    </row>
    <row r="341" spans="5:5" x14ac:dyDescent="0.25">
      <c r="E341" s="18" t="e">
        <f>IF(ISBLANK(#REF!),"",IF(#REF!&lt;850000,"J2","J1"))</f>
        <v>#REF!</v>
      </c>
    </row>
    <row r="342" spans="5:5" x14ac:dyDescent="0.25">
      <c r="E342" s="18" t="e">
        <f>IF(ISBLANK(#REF!),"",IF(#REF!&lt;850000,"J2","J1"))</f>
        <v>#REF!</v>
      </c>
    </row>
    <row r="343" spans="5:5" x14ac:dyDescent="0.25">
      <c r="E343" s="18" t="e">
        <f>IF(ISBLANK(#REF!),"",IF(#REF!&lt;850000,"J2","J1"))</f>
        <v>#REF!</v>
      </c>
    </row>
    <row r="344" spans="5:5" x14ac:dyDescent="0.25">
      <c r="E344" s="18" t="e">
        <f>IF(ISBLANK(#REF!),"",IF(#REF!&lt;850000,"J2","J1"))</f>
        <v>#REF!</v>
      </c>
    </row>
    <row r="345" spans="5:5" x14ac:dyDescent="0.25">
      <c r="E345" s="18" t="e">
        <f>IF(ISBLANK(#REF!),"",IF(#REF!&lt;850000,"J2","J1"))</f>
        <v>#REF!</v>
      </c>
    </row>
    <row r="346" spans="5:5" x14ac:dyDescent="0.25">
      <c r="E346" s="18" t="e">
        <f>IF(ISBLANK(#REF!),"",IF(#REF!&lt;850000,"J2","J1"))</f>
        <v>#REF!</v>
      </c>
    </row>
    <row r="347" spans="5:5" x14ac:dyDescent="0.25">
      <c r="E347" s="18" t="e">
        <f>IF(ISBLANK(#REF!),"",IF(#REF!&lt;850000,"J2","J1"))</f>
        <v>#REF!</v>
      </c>
    </row>
    <row r="348" spans="5:5" x14ac:dyDescent="0.25">
      <c r="E348" s="18" t="e">
        <f>IF(ISBLANK(#REF!),"",IF(#REF!&lt;850000,"J2","J1"))</f>
        <v>#REF!</v>
      </c>
    </row>
    <row r="349" spans="5:5" x14ac:dyDescent="0.25">
      <c r="E349" s="18" t="e">
        <f>IF(ISBLANK(#REF!),"",IF(#REF!&lt;850000,"J2","J1"))</f>
        <v>#REF!</v>
      </c>
    </row>
    <row r="350" spans="5:5" x14ac:dyDescent="0.25">
      <c r="E350" s="18" t="e">
        <f>IF(ISBLANK(#REF!),"",IF(#REF!&lt;850000,"J2","J1"))</f>
        <v>#REF!</v>
      </c>
    </row>
    <row r="351" spans="5:5" x14ac:dyDescent="0.25">
      <c r="E351" s="18" t="e">
        <f>IF(ISBLANK(#REF!),"",IF(#REF!&lt;850000,"J2","J1"))</f>
        <v>#REF!</v>
      </c>
    </row>
    <row r="352" spans="5:5" x14ac:dyDescent="0.25">
      <c r="E352" s="18" t="e">
        <f>IF(ISBLANK(#REF!),"",IF(#REF!&lt;850000,"J2","J1"))</f>
        <v>#REF!</v>
      </c>
    </row>
    <row r="353" spans="5:5" x14ac:dyDescent="0.25">
      <c r="E353" s="18" t="e">
        <f>IF(ISBLANK(#REF!),"",IF(#REF!&lt;850000,"J2","J1"))</f>
        <v>#REF!</v>
      </c>
    </row>
    <row r="354" spans="5:5" x14ac:dyDescent="0.25">
      <c r="E354" s="18" t="e">
        <f>IF(ISBLANK(#REF!),"",IF(#REF!&lt;850000,"J2","J1"))</f>
        <v>#REF!</v>
      </c>
    </row>
    <row r="355" spans="5:5" x14ac:dyDescent="0.25">
      <c r="E355" s="18" t="e">
        <f>IF(ISBLANK(#REF!),"",IF(#REF!&lt;850000,"J2","J1"))</f>
        <v>#REF!</v>
      </c>
    </row>
    <row r="356" spans="5:5" x14ac:dyDescent="0.25">
      <c r="E356" s="18" t="e">
        <f>IF(ISBLANK(#REF!),"",IF(#REF!&lt;850000,"J2","J1"))</f>
        <v>#REF!</v>
      </c>
    </row>
    <row r="357" spans="5:5" x14ac:dyDescent="0.25">
      <c r="E357" s="18" t="e">
        <f>IF(ISBLANK(#REF!),"",IF(#REF!&lt;850000,"J2","J1"))</f>
        <v>#REF!</v>
      </c>
    </row>
    <row r="358" spans="5:5" x14ac:dyDescent="0.25">
      <c r="E358" s="18" t="e">
        <f>IF(ISBLANK(#REF!),"",IF(#REF!&lt;850000,"J2","J1"))</f>
        <v>#REF!</v>
      </c>
    </row>
    <row r="359" spans="5:5" x14ac:dyDescent="0.25">
      <c r="E359" s="18" t="e">
        <f>IF(ISBLANK(#REF!),"",IF(#REF!&lt;850000,"J2","J1"))</f>
        <v>#REF!</v>
      </c>
    </row>
    <row r="360" spans="5:5" x14ac:dyDescent="0.25">
      <c r="E360" s="18" t="e">
        <f>IF(ISBLANK(#REF!),"",IF(#REF!&lt;850000,"J2","J1"))</f>
        <v>#REF!</v>
      </c>
    </row>
    <row r="361" spans="5:5" x14ac:dyDescent="0.25">
      <c r="E361" s="18" t="e">
        <f>IF(ISBLANK(#REF!),"",IF(#REF!&lt;850000,"J2","J1"))</f>
        <v>#REF!</v>
      </c>
    </row>
    <row r="362" spans="5:5" x14ac:dyDescent="0.25">
      <c r="E362" s="18" t="e">
        <f>IF(ISBLANK(#REF!),"",IF(#REF!&lt;850000,"J2","J1"))</f>
        <v>#REF!</v>
      </c>
    </row>
    <row r="363" spans="5:5" x14ac:dyDescent="0.25">
      <c r="E363" s="18" t="e">
        <f>IF(ISBLANK(#REF!),"",IF(#REF!&lt;850000,"J2","J1"))</f>
        <v>#REF!</v>
      </c>
    </row>
    <row r="364" spans="5:5" x14ac:dyDescent="0.25">
      <c r="E364" s="18" t="e">
        <f>IF(ISBLANK(#REF!),"",IF(#REF!&lt;850000,"J2","J1"))</f>
        <v>#REF!</v>
      </c>
    </row>
    <row r="365" spans="5:5" x14ac:dyDescent="0.25">
      <c r="E365" s="18" t="e">
        <f>IF(ISBLANK(#REF!),"",IF(#REF!&lt;850000,"J2","J1"))</f>
        <v>#REF!</v>
      </c>
    </row>
    <row r="366" spans="5:5" x14ac:dyDescent="0.25">
      <c r="E366" s="18" t="e">
        <f>IF(ISBLANK(#REF!),"",IF(#REF!&lt;850000,"J2","J1"))</f>
        <v>#REF!</v>
      </c>
    </row>
    <row r="367" spans="5:5" x14ac:dyDescent="0.25">
      <c r="E367" s="18" t="e">
        <f>IF(ISBLANK(#REF!),"",IF(#REF!&lt;850000,"J2","J1"))</f>
        <v>#REF!</v>
      </c>
    </row>
    <row r="368" spans="5:5" x14ac:dyDescent="0.25">
      <c r="E368" s="18" t="e">
        <f>IF(ISBLANK(#REF!),"",IF(#REF!&lt;850000,"J2","J1"))</f>
        <v>#REF!</v>
      </c>
    </row>
    <row r="369" spans="5:5" x14ac:dyDescent="0.25">
      <c r="E369" s="18" t="e">
        <f>IF(ISBLANK(#REF!),"",IF(#REF!&lt;850000,"J2","J1"))</f>
        <v>#REF!</v>
      </c>
    </row>
    <row r="370" spans="5:5" x14ac:dyDescent="0.25">
      <c r="E370" s="18" t="e">
        <f>IF(ISBLANK(#REF!),"",IF(#REF!&lt;850000,"J2","J1"))</f>
        <v>#REF!</v>
      </c>
    </row>
    <row r="371" spans="5:5" x14ac:dyDescent="0.25">
      <c r="E371" s="18" t="e">
        <f>IF(ISBLANK(#REF!),"",IF(#REF!&lt;850000,"J2","J1"))</f>
        <v>#REF!</v>
      </c>
    </row>
    <row r="372" spans="5:5" x14ac:dyDescent="0.25">
      <c r="E372" s="18" t="e">
        <f>IF(ISBLANK(#REF!),"",IF(#REF!&lt;850000,"J2","J1"))</f>
        <v>#REF!</v>
      </c>
    </row>
    <row r="373" spans="5:5" x14ac:dyDescent="0.25">
      <c r="E373" s="18" t="e">
        <f>IF(ISBLANK(#REF!),"",IF(#REF!&lt;850000,"J2","J1"))</f>
        <v>#REF!</v>
      </c>
    </row>
    <row r="374" spans="5:5" x14ac:dyDescent="0.25">
      <c r="E374" s="18" t="e">
        <f>IF(ISBLANK(#REF!),"",IF(#REF!&lt;850000,"J2","J1"))</f>
        <v>#REF!</v>
      </c>
    </row>
    <row r="375" spans="5:5" x14ac:dyDescent="0.25">
      <c r="E375" s="18" t="e">
        <f>IF(ISBLANK(#REF!),"",IF(#REF!&lt;850000,"J2","J1"))</f>
        <v>#REF!</v>
      </c>
    </row>
    <row r="376" spans="5:5" x14ac:dyDescent="0.25">
      <c r="E376" s="18" t="e">
        <f>IF(ISBLANK(#REF!),"",IF(#REF!&lt;850000,"J2","J1"))</f>
        <v>#REF!</v>
      </c>
    </row>
    <row r="377" spans="5:5" x14ac:dyDescent="0.25">
      <c r="E377" s="18" t="e">
        <f>IF(ISBLANK(#REF!),"",IF(#REF!&lt;850000,"J2","J1"))</f>
        <v>#REF!</v>
      </c>
    </row>
    <row r="378" spans="5:5" x14ac:dyDescent="0.25">
      <c r="E378" s="18" t="e">
        <f>IF(ISBLANK(#REF!),"",IF(#REF!&lt;850000,"J2","J1"))</f>
        <v>#REF!</v>
      </c>
    </row>
    <row r="379" spans="5:5" x14ac:dyDescent="0.25">
      <c r="E379" s="18" t="e">
        <f>IF(ISBLANK(#REF!),"",IF(#REF!&lt;850000,"J2","J1"))</f>
        <v>#REF!</v>
      </c>
    </row>
    <row r="380" spans="5:5" x14ac:dyDescent="0.25">
      <c r="E380" s="18" t="e">
        <f>IF(ISBLANK(#REF!),"",IF(#REF!&lt;850000,"J2","J1"))</f>
        <v>#REF!</v>
      </c>
    </row>
    <row r="381" spans="5:5" x14ac:dyDescent="0.25">
      <c r="E381" s="18" t="e">
        <f>IF(ISBLANK(#REF!),"",IF(#REF!&lt;850000,"J2","J1"))</f>
        <v>#REF!</v>
      </c>
    </row>
    <row r="382" spans="5:5" x14ac:dyDescent="0.25">
      <c r="E382" s="18" t="e">
        <f>IF(ISBLANK(#REF!),"",IF(#REF!&lt;850000,"J2","J1"))</f>
        <v>#REF!</v>
      </c>
    </row>
    <row r="383" spans="5:5" x14ac:dyDescent="0.25">
      <c r="E383" s="18" t="e">
        <f>IF(ISBLANK(#REF!),"",IF(#REF!&lt;850000,"J2","J1"))</f>
        <v>#REF!</v>
      </c>
    </row>
    <row r="384" spans="5:5" x14ac:dyDescent="0.25">
      <c r="E384" s="18" t="e">
        <f>IF(ISBLANK(#REF!),"",IF(#REF!&lt;850000,"J2","J1"))</f>
        <v>#REF!</v>
      </c>
    </row>
    <row r="385" spans="5:5" x14ac:dyDescent="0.25">
      <c r="E385" s="18" t="e">
        <f>IF(ISBLANK(#REF!),"",IF(#REF!&lt;850000,"J2","J1"))</f>
        <v>#REF!</v>
      </c>
    </row>
    <row r="386" spans="5:5" x14ac:dyDescent="0.25">
      <c r="E386" s="18" t="e">
        <f>IF(ISBLANK(#REF!),"",IF(#REF!&lt;850000,"J2","J1"))</f>
        <v>#REF!</v>
      </c>
    </row>
    <row r="387" spans="5:5" x14ac:dyDescent="0.25">
      <c r="E387" s="18" t="e">
        <f>IF(ISBLANK(#REF!),"",IF(#REF!&lt;850000,"J2","J1"))</f>
        <v>#REF!</v>
      </c>
    </row>
    <row r="388" spans="5:5" x14ac:dyDescent="0.25">
      <c r="E388" s="18" t="e">
        <f>IF(ISBLANK(#REF!),"",IF(#REF!&lt;850000,"J2","J1"))</f>
        <v>#REF!</v>
      </c>
    </row>
    <row r="389" spans="5:5" x14ac:dyDescent="0.25">
      <c r="E389" s="18" t="e">
        <f>IF(ISBLANK(#REF!),"",IF(#REF!&lt;850000,"J2","J1"))</f>
        <v>#REF!</v>
      </c>
    </row>
    <row r="390" spans="5:5" x14ac:dyDescent="0.25">
      <c r="E390" s="18" t="e">
        <f>IF(ISBLANK(#REF!),"",IF(#REF!&lt;850000,"J2","J1"))</f>
        <v>#REF!</v>
      </c>
    </row>
    <row r="391" spans="5:5" x14ac:dyDescent="0.25">
      <c r="E391" s="18" t="e">
        <f>IF(ISBLANK(#REF!),"",IF(#REF!&lt;850000,"J2","J1"))</f>
        <v>#REF!</v>
      </c>
    </row>
    <row r="392" spans="5:5" x14ac:dyDescent="0.25">
      <c r="E392" s="18" t="e">
        <f>IF(ISBLANK(#REF!),"",IF(#REF!&lt;850000,"J2","J1"))</f>
        <v>#REF!</v>
      </c>
    </row>
    <row r="393" spans="5:5" x14ac:dyDescent="0.25">
      <c r="E393" s="18" t="e">
        <f>IF(ISBLANK(#REF!),"",IF(#REF!&lt;850000,"J2","J1"))</f>
        <v>#REF!</v>
      </c>
    </row>
    <row r="394" spans="5:5" x14ac:dyDescent="0.25">
      <c r="E394" s="18" t="e">
        <f>IF(ISBLANK(#REF!),"",IF(#REF!&lt;850000,"J2","J1"))</f>
        <v>#REF!</v>
      </c>
    </row>
    <row r="395" spans="5:5" x14ac:dyDescent="0.25">
      <c r="E395" s="18" t="e">
        <f>IF(ISBLANK(#REF!),"",IF(#REF!&lt;850000,"J2","J1"))</f>
        <v>#REF!</v>
      </c>
    </row>
    <row r="396" spans="5:5" x14ac:dyDescent="0.25">
      <c r="E396" s="18" t="e">
        <f>IF(ISBLANK(#REF!),"",IF(#REF!&lt;850000,"J2","J1"))</f>
        <v>#REF!</v>
      </c>
    </row>
    <row r="397" spans="5:5" x14ac:dyDescent="0.25">
      <c r="E397" s="18" t="e">
        <f>IF(ISBLANK(#REF!),"",IF(#REF!&lt;850000,"J2","J1"))</f>
        <v>#REF!</v>
      </c>
    </row>
    <row r="398" spans="5:5" x14ac:dyDescent="0.25">
      <c r="E398" s="18" t="e">
        <f>IF(ISBLANK(#REF!),"",IF(#REF!&lt;850000,"J2","J1"))</f>
        <v>#REF!</v>
      </c>
    </row>
    <row r="399" spans="5:5" x14ac:dyDescent="0.25">
      <c r="E399" s="18" t="e">
        <f>IF(ISBLANK(#REF!),"",IF(#REF!&lt;850000,"J2","J1"))</f>
        <v>#REF!</v>
      </c>
    </row>
    <row r="400" spans="5:5" x14ac:dyDescent="0.25">
      <c r="E400" s="18" t="e">
        <f>IF(ISBLANK(#REF!),"",IF(#REF!&lt;850000,"J2","J1"))</f>
        <v>#REF!</v>
      </c>
    </row>
    <row r="401" spans="5:5" x14ac:dyDescent="0.25">
      <c r="E401" s="18" t="e">
        <f>IF(ISBLANK(#REF!),"",IF(#REF!&lt;850000,"J2","J1"))</f>
        <v>#REF!</v>
      </c>
    </row>
    <row r="402" spans="5:5" x14ac:dyDescent="0.25">
      <c r="E402" s="18" t="e">
        <f>IF(ISBLANK(#REF!),"",IF(#REF!&lt;850000,"J2","J1"))</f>
        <v>#REF!</v>
      </c>
    </row>
    <row r="403" spans="5:5" x14ac:dyDescent="0.25">
      <c r="E403" s="18" t="e">
        <f>IF(ISBLANK(#REF!),"",IF(#REF!&lt;850000,"J2","J1"))</f>
        <v>#REF!</v>
      </c>
    </row>
    <row r="404" spans="5:5" x14ac:dyDescent="0.25">
      <c r="E404" s="18" t="e">
        <f>IF(ISBLANK(#REF!),"",IF(#REF!&lt;850000,"J2","J1"))</f>
        <v>#REF!</v>
      </c>
    </row>
    <row r="405" spans="5:5" x14ac:dyDescent="0.25">
      <c r="E405" s="18" t="e">
        <f>IF(ISBLANK(#REF!),"",IF(#REF!&lt;850000,"J2","J1"))</f>
        <v>#REF!</v>
      </c>
    </row>
    <row r="406" spans="5:5" x14ac:dyDescent="0.25">
      <c r="E406" s="18" t="e">
        <f>IF(ISBLANK(#REF!),"",IF(#REF!&lt;850000,"J2","J1"))</f>
        <v>#REF!</v>
      </c>
    </row>
    <row r="407" spans="5:5" x14ac:dyDescent="0.25">
      <c r="E407" s="18" t="e">
        <f>IF(ISBLANK(#REF!),"",IF(#REF!&lt;850000,"J2","J1"))</f>
        <v>#REF!</v>
      </c>
    </row>
    <row r="408" spans="5:5" x14ac:dyDescent="0.25">
      <c r="E408" s="18" t="e">
        <f>IF(ISBLANK(#REF!),"",IF(#REF!&lt;850000,"J2","J1"))</f>
        <v>#REF!</v>
      </c>
    </row>
    <row r="409" spans="5:5" x14ac:dyDescent="0.25">
      <c r="E409" s="18" t="e">
        <f>IF(ISBLANK(#REF!),"",IF(#REF!&lt;850000,"J2","J1"))</f>
        <v>#REF!</v>
      </c>
    </row>
    <row r="410" spans="5:5" x14ac:dyDescent="0.25">
      <c r="E410" s="18" t="e">
        <f>IF(ISBLANK(#REF!),"",IF(#REF!&lt;850000,"J2","J1"))</f>
        <v>#REF!</v>
      </c>
    </row>
    <row r="411" spans="5:5" x14ac:dyDescent="0.25">
      <c r="E411" s="18" t="e">
        <f>IF(ISBLANK(#REF!),"",IF(#REF!&lt;850000,"J2","J1"))</f>
        <v>#REF!</v>
      </c>
    </row>
    <row r="412" spans="5:5" x14ac:dyDescent="0.25">
      <c r="E412" s="18" t="e">
        <f>IF(ISBLANK(#REF!),"",IF(#REF!&lt;850000,"J2","J1"))</f>
        <v>#REF!</v>
      </c>
    </row>
    <row r="413" spans="5:5" x14ac:dyDescent="0.25">
      <c r="E413" s="18" t="e">
        <f>IF(ISBLANK(#REF!),"",IF(#REF!&lt;850000,"J2","J1"))</f>
        <v>#REF!</v>
      </c>
    </row>
    <row r="414" spans="5:5" x14ac:dyDescent="0.25">
      <c r="E414" s="18" t="e">
        <f>IF(ISBLANK(#REF!),"",IF(#REF!&lt;850000,"J2","J1"))</f>
        <v>#REF!</v>
      </c>
    </row>
    <row r="415" spans="5:5" x14ac:dyDescent="0.25">
      <c r="E415" s="18" t="e">
        <f>IF(ISBLANK(#REF!),"",IF(#REF!&lt;850000,"J2","J1"))</f>
        <v>#REF!</v>
      </c>
    </row>
    <row r="416" spans="5:5" x14ac:dyDescent="0.25">
      <c r="E416" s="18" t="e">
        <f>IF(ISBLANK(#REF!),"",IF(#REF!&lt;850000,"J2","J1"))</f>
        <v>#REF!</v>
      </c>
    </row>
    <row r="417" spans="5:5" x14ac:dyDescent="0.25">
      <c r="E417" s="18" t="e">
        <f>IF(ISBLANK(#REF!),"",IF(#REF!&lt;850000,"J2","J1"))</f>
        <v>#REF!</v>
      </c>
    </row>
    <row r="418" spans="5:5" x14ac:dyDescent="0.25">
      <c r="E418" s="18" t="e">
        <f>IF(ISBLANK(#REF!),"",IF(#REF!&lt;850000,"J2","J1"))</f>
        <v>#REF!</v>
      </c>
    </row>
    <row r="419" spans="5:5" x14ac:dyDescent="0.25">
      <c r="E419" s="18" t="e">
        <f>IF(ISBLANK(#REF!),"",IF(#REF!&lt;850000,"J2","J1"))</f>
        <v>#REF!</v>
      </c>
    </row>
    <row r="420" spans="5:5" x14ac:dyDescent="0.25">
      <c r="E420" s="18" t="e">
        <f>IF(ISBLANK(#REF!),"",IF(#REF!&lt;850000,"J2","J1"))</f>
        <v>#REF!</v>
      </c>
    </row>
    <row r="421" spans="5:5" x14ac:dyDescent="0.25">
      <c r="E421" s="18" t="e">
        <f>IF(ISBLANK(#REF!),"",IF(#REF!&lt;850000,"J2","J1"))</f>
        <v>#REF!</v>
      </c>
    </row>
    <row r="422" spans="5:5" x14ac:dyDescent="0.25">
      <c r="E422" s="18" t="e">
        <f>IF(ISBLANK(#REF!),"",IF(#REF!&lt;850000,"J2","J1"))</f>
        <v>#REF!</v>
      </c>
    </row>
    <row r="423" spans="5:5" x14ac:dyDescent="0.25">
      <c r="E423" s="18" t="e">
        <f>IF(ISBLANK(#REF!),"",IF(#REF!&lt;850000,"J2","J1"))</f>
        <v>#REF!</v>
      </c>
    </row>
    <row r="424" spans="5:5" x14ac:dyDescent="0.25">
      <c r="E424" s="18" t="e">
        <f>IF(ISBLANK(#REF!),"",IF(#REF!&lt;850000,"J2","J1"))</f>
        <v>#REF!</v>
      </c>
    </row>
    <row r="425" spans="5:5" x14ac:dyDescent="0.25">
      <c r="E425" s="18" t="e">
        <f>IF(ISBLANK(#REF!),"",IF(#REF!&lt;850000,"J2","J1"))</f>
        <v>#REF!</v>
      </c>
    </row>
    <row r="426" spans="5:5" x14ac:dyDescent="0.25">
      <c r="E426" s="18" t="e">
        <f>IF(ISBLANK(#REF!),"",IF(#REF!&lt;850000,"J2","J1"))</f>
        <v>#REF!</v>
      </c>
    </row>
    <row r="427" spans="5:5" x14ac:dyDescent="0.25">
      <c r="E427" s="18" t="e">
        <f>IF(ISBLANK(#REF!),"",IF(#REF!&lt;850000,"J2","J1"))</f>
        <v>#REF!</v>
      </c>
    </row>
    <row r="428" spans="5:5" x14ac:dyDescent="0.25">
      <c r="E428" s="18" t="e">
        <f>IF(ISBLANK(#REF!),"",IF(#REF!&lt;850000,"J2","J1"))</f>
        <v>#REF!</v>
      </c>
    </row>
    <row r="429" spans="5:5" x14ac:dyDescent="0.25">
      <c r="E429" s="18" t="e">
        <f>IF(ISBLANK(#REF!),"",IF(#REF!&lt;850000,"J2","J1"))</f>
        <v>#REF!</v>
      </c>
    </row>
    <row r="430" spans="5:5" x14ac:dyDescent="0.25">
      <c r="E430" s="18" t="e">
        <f>IF(ISBLANK(#REF!),"",IF(#REF!&lt;850000,"J2","J1"))</f>
        <v>#REF!</v>
      </c>
    </row>
    <row r="431" spans="5:5" x14ac:dyDescent="0.25">
      <c r="E431" s="18" t="e">
        <f>IF(ISBLANK(#REF!),"",IF(#REF!&lt;850000,"J2","J1"))</f>
        <v>#REF!</v>
      </c>
    </row>
    <row r="432" spans="5:5" x14ac:dyDescent="0.25">
      <c r="E432" s="18" t="e">
        <f>IF(ISBLANK(#REF!),"",IF(#REF!&lt;850000,"J2","J1"))</f>
        <v>#REF!</v>
      </c>
    </row>
    <row r="433" spans="5:5" x14ac:dyDescent="0.25">
      <c r="E433" s="18" t="e">
        <f>IF(ISBLANK(#REF!),"",IF(#REF!&lt;850000,"J2","J1"))</f>
        <v>#REF!</v>
      </c>
    </row>
    <row r="434" spans="5:5" x14ac:dyDescent="0.25">
      <c r="E434" s="18" t="e">
        <f>IF(ISBLANK(#REF!),"",IF(#REF!&lt;850000,"J2","J1"))</f>
        <v>#REF!</v>
      </c>
    </row>
    <row r="435" spans="5:5" x14ac:dyDescent="0.25">
      <c r="E435" s="18" t="e">
        <f>IF(ISBLANK(#REF!),"",IF(#REF!&lt;850000,"J2","J1"))</f>
        <v>#REF!</v>
      </c>
    </row>
    <row r="436" spans="5:5" x14ac:dyDescent="0.25">
      <c r="E436" s="18" t="e">
        <f>IF(ISBLANK(#REF!),"",IF(#REF!&lt;850000,"J2","J1"))</f>
        <v>#REF!</v>
      </c>
    </row>
    <row r="437" spans="5:5" x14ac:dyDescent="0.25">
      <c r="E437" s="18" t="e">
        <f>IF(ISBLANK(#REF!),"",IF(#REF!&lt;850000,"J2","J1"))</f>
        <v>#REF!</v>
      </c>
    </row>
    <row r="438" spans="5:5" x14ac:dyDescent="0.25">
      <c r="E438" s="18" t="e">
        <f>IF(ISBLANK(#REF!),"",IF(#REF!&lt;850000,"J2","J1"))</f>
        <v>#REF!</v>
      </c>
    </row>
    <row r="439" spans="5:5" x14ac:dyDescent="0.25">
      <c r="E439" s="18" t="e">
        <f>IF(ISBLANK(#REF!),"",IF(#REF!&lt;850000,"J2","J1"))</f>
        <v>#REF!</v>
      </c>
    </row>
    <row r="440" spans="5:5" x14ac:dyDescent="0.25">
      <c r="E440" s="18" t="e">
        <f>IF(ISBLANK(#REF!),"",IF(#REF!&lt;850000,"J2","J1"))</f>
        <v>#REF!</v>
      </c>
    </row>
    <row r="441" spans="5:5" x14ac:dyDescent="0.25">
      <c r="E441" s="18" t="e">
        <f>IF(ISBLANK(#REF!),"",IF(#REF!&lt;850000,"J2","J1"))</f>
        <v>#REF!</v>
      </c>
    </row>
    <row r="442" spans="5:5" x14ac:dyDescent="0.25">
      <c r="E442" s="18" t="e">
        <f>IF(ISBLANK(#REF!),"",IF(#REF!&lt;850000,"J2","J1"))</f>
        <v>#REF!</v>
      </c>
    </row>
    <row r="443" spans="5:5" x14ac:dyDescent="0.25">
      <c r="E443" s="18" t="e">
        <f>IF(ISBLANK(#REF!),"",IF(#REF!&lt;850000,"J2","J1"))</f>
        <v>#REF!</v>
      </c>
    </row>
    <row r="444" spans="5:5" x14ac:dyDescent="0.25">
      <c r="E444" s="18" t="e">
        <f>IF(ISBLANK(#REF!),"",IF(#REF!&lt;850000,"J2","J1"))</f>
        <v>#REF!</v>
      </c>
    </row>
    <row r="445" spans="5:5" x14ac:dyDescent="0.25">
      <c r="E445" s="18" t="e">
        <f>IF(ISBLANK(#REF!),"",IF(#REF!&lt;850000,"J2","J1"))</f>
        <v>#REF!</v>
      </c>
    </row>
    <row r="446" spans="5:5" x14ac:dyDescent="0.25">
      <c r="E446" s="18" t="e">
        <f>IF(ISBLANK(#REF!),"",IF(#REF!&lt;850000,"J2","J1"))</f>
        <v>#REF!</v>
      </c>
    </row>
    <row r="447" spans="5:5" x14ac:dyDescent="0.25">
      <c r="E447" s="18" t="e">
        <f>IF(ISBLANK(#REF!),"",IF(#REF!&lt;850000,"J2","J1"))</f>
        <v>#REF!</v>
      </c>
    </row>
    <row r="448" spans="5:5" x14ac:dyDescent="0.25">
      <c r="E448" s="18" t="e">
        <f>IF(ISBLANK(#REF!),"",IF(#REF!&lt;850000,"J2","J1"))</f>
        <v>#REF!</v>
      </c>
    </row>
    <row r="449" spans="5:5" x14ac:dyDescent="0.25">
      <c r="E449" s="18" t="e">
        <f>IF(ISBLANK(#REF!),"",IF(#REF!&lt;850000,"J2","J1"))</f>
        <v>#REF!</v>
      </c>
    </row>
    <row r="450" spans="5:5" x14ac:dyDescent="0.25">
      <c r="E450" s="18" t="e">
        <f>IF(ISBLANK(#REF!),"",IF(#REF!&lt;850000,"J2","J1"))</f>
        <v>#REF!</v>
      </c>
    </row>
    <row r="451" spans="5:5" x14ac:dyDescent="0.25">
      <c r="E451" s="18" t="e">
        <f>IF(ISBLANK(#REF!),"",IF(#REF!&lt;850000,"J2","J1"))</f>
        <v>#REF!</v>
      </c>
    </row>
    <row r="452" spans="5:5" x14ac:dyDescent="0.25">
      <c r="E452" s="18" t="e">
        <f>IF(ISBLANK(#REF!),"",IF(#REF!&lt;850000,"J2","J1"))</f>
        <v>#REF!</v>
      </c>
    </row>
    <row r="453" spans="5:5" x14ac:dyDescent="0.25">
      <c r="E453" s="18" t="e">
        <f>IF(ISBLANK(#REF!),"",IF(#REF!&lt;850000,"J2","J1"))</f>
        <v>#REF!</v>
      </c>
    </row>
    <row r="454" spans="5:5" x14ac:dyDescent="0.25">
      <c r="E454" s="18" t="e">
        <f>IF(ISBLANK(#REF!),"",IF(#REF!&lt;850000,"J2","J1"))</f>
        <v>#REF!</v>
      </c>
    </row>
    <row r="455" spans="5:5" x14ac:dyDescent="0.25">
      <c r="E455" s="18" t="e">
        <f>IF(ISBLANK(#REF!),"",IF(#REF!&lt;850000,"J2","J1"))</f>
        <v>#REF!</v>
      </c>
    </row>
    <row r="456" spans="5:5" x14ac:dyDescent="0.25">
      <c r="E456" s="18" t="e">
        <f>IF(ISBLANK(#REF!),"",IF(#REF!&lt;850000,"J2","J1"))</f>
        <v>#REF!</v>
      </c>
    </row>
    <row r="457" spans="5:5" x14ac:dyDescent="0.25">
      <c r="E457" s="18" t="e">
        <f>IF(ISBLANK(#REF!),"",IF(#REF!&lt;850000,"J2","J1"))</f>
        <v>#REF!</v>
      </c>
    </row>
    <row r="458" spans="5:5" x14ac:dyDescent="0.25">
      <c r="E458" s="18" t="e">
        <f>IF(ISBLANK(#REF!),"",IF(#REF!&lt;850000,"J2","J1"))</f>
        <v>#REF!</v>
      </c>
    </row>
    <row r="459" spans="5:5" x14ac:dyDescent="0.25">
      <c r="E459" s="18" t="e">
        <f>IF(ISBLANK(#REF!),"",IF(#REF!&lt;850000,"J2","J1"))</f>
        <v>#REF!</v>
      </c>
    </row>
    <row r="460" spans="5:5" x14ac:dyDescent="0.25">
      <c r="E460" s="18" t="e">
        <f>IF(ISBLANK(#REF!),"",IF(#REF!&lt;850000,"J2","J1"))</f>
        <v>#REF!</v>
      </c>
    </row>
  </sheetData>
  <mergeCells count="1">
    <mergeCell ref="A4:B4"/>
  </mergeCells>
  <phoneticPr fontId="0" type="noConversion"/>
  <hyperlinks>
    <hyperlink ref="B43" r:id="rId1" display="https://www.ffc.fr/licencies/"/>
    <hyperlink ref="B51" r:id="rId2" display="https://www.ffc.fr/licencies/"/>
  </hyperlinks>
  <printOptions horizontalCentered="1"/>
  <pageMargins left="0.23622047244094491" right="0.19685039370078741" top="0.26" bottom="0.74" header="0.26" footer="0.5"/>
  <pageSetup paperSize="9" scale="89" orientation="portrait" r:id="rId3"/>
  <headerFooter alignWithMargins="0"/>
  <rowBreaks count="2" manualBreakCount="2">
    <brk id="57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2" zoomScale="60" workbookViewId="0">
      <selection activeCell="B26" sqref="B26"/>
    </sheetView>
  </sheetViews>
  <sheetFormatPr baseColWidth="10" defaultRowHeight="15.75" x14ac:dyDescent="0.25"/>
  <cols>
    <col min="1" max="4" width="15.625" style="3" customWidth="1"/>
    <col min="5" max="5" width="16.25" style="3" customWidth="1"/>
    <col min="6" max="10" width="15.625" style="3" customWidth="1"/>
    <col min="11" max="11" width="8.25" style="3" customWidth="1"/>
    <col min="12" max="12" width="8.5" style="3" customWidth="1"/>
    <col min="13" max="16384" width="11" style="3"/>
  </cols>
  <sheetData>
    <row r="1" spans="1:12" customFormat="1" x14ac:dyDescent="0.25">
      <c r="A1" s="1"/>
      <c r="B1" s="1"/>
      <c r="H1" s="1"/>
      <c r="I1" s="1"/>
      <c r="J1" s="1"/>
      <c r="K1" s="2"/>
    </row>
    <row r="2" spans="1:12" customFormat="1" x14ac:dyDescent="0.25">
      <c r="A2" s="1"/>
      <c r="B2" s="1"/>
      <c r="H2" s="1"/>
      <c r="I2" s="1"/>
      <c r="J2" s="1"/>
      <c r="K2" s="2"/>
    </row>
    <row r="3" spans="1:12" customFormat="1" ht="19.5" customHeight="1" x14ac:dyDescent="0.25">
      <c r="A3" s="1"/>
      <c r="B3" s="1"/>
      <c r="H3" s="1"/>
      <c r="I3" s="1"/>
      <c r="J3" s="1"/>
      <c r="K3" s="2"/>
    </row>
    <row r="4" spans="1:12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8.25" customHeight="1" x14ac:dyDescent="0.4">
      <c r="A5" s="93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6"/>
      <c r="L5" s="6"/>
    </row>
    <row r="6" spans="1:12" ht="16.5" thickBot="1" x14ac:dyDescent="0.3"/>
    <row r="7" spans="1:12" s="8" customFormat="1" ht="30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2" x14ac:dyDescent="0.25">
      <c r="A8" s="4" t="str">
        <f>IF(ISBLANK('Liste des engagés'!$B$8),"",VLOOKUP(A7,lp,2))</f>
        <v>LANGLO Maiwenn (F)</v>
      </c>
      <c r="B8" s="4" t="str">
        <f>IF(ISBLANK('Liste des engagés'!$B$8),"",VLOOKUP(B7,lp,2))</f>
        <v>LE HENANF Hugo</v>
      </c>
      <c r="C8" s="4" t="str">
        <f>IF(ISBLANK('Liste des engagés'!$B$8),"",VLOOKUP(C7,lp,2))</f>
        <v>BROCHEN NATHAN</v>
      </c>
      <c r="D8" s="4" t="str">
        <f>IF(ISBLANK('Liste des engagés'!$B$8),"",VLOOKUP(D7,lp,2))</f>
        <v>BENOIST TRISTAN</v>
      </c>
      <c r="E8" s="4" t="str">
        <f>IF(ISBLANK('Liste des engagés'!$B$8),"",VLOOKUP(E7,lp,2))</f>
        <v>GREVELLEC Awen</v>
      </c>
      <c r="F8" s="4" t="str">
        <f>IF(ISBLANK('Liste des engagés'!$B$8),"",VLOOKUP(F7,lp,2))</f>
        <v>SIMON Jule</v>
      </c>
      <c r="G8" s="4" t="str">
        <f>IF(ISBLANK('Liste des engagés'!$B$8),"",VLOOKUP(G7,lp,2))</f>
        <v>LE BOUEDEC JULIAN</v>
      </c>
      <c r="H8" s="4" t="str">
        <f>IF(ISBLANK('Liste des engagés'!$B$8),"",VLOOKUP(H7,lp,2))</f>
        <v>DE GUERDAVID AURELIE (F)</v>
      </c>
      <c r="I8" s="4" t="str">
        <f>IF(ISBLANK('Liste des engagés'!$B$8),"",VLOOKUP(I7,lp,2))</f>
        <v>BERTRON AUGEREAU MEHDI</v>
      </c>
      <c r="J8" s="4" t="str">
        <f>IF(ISBLANK('Liste des engagés'!$B$8),"",VLOOKUP(J7,lp,2))</f>
        <v>BILIEN Lilian</v>
      </c>
    </row>
    <row r="9" spans="1:12" x14ac:dyDescent="0.25">
      <c r="A9" s="4" t="str">
        <f>IF(ISBLANK('Liste des engagés'!$B$8),"",VLOOKUP(A7,lp,3))</f>
        <v>UC Inguiniel</v>
      </c>
      <c r="B9" s="4" t="str">
        <f>IF(ISBLANK('Liste des engagés'!$B$8),"",VLOOKUP(B7,lp,3))</f>
        <v>Locminé</v>
      </c>
      <c r="C9" s="4" t="str">
        <f>IF(ISBLANK('Liste des engagés'!$B$8),"",VLOOKUP(C7,lp,3))</f>
        <v>UC Véloce Vannes</v>
      </c>
      <c r="D9" s="4" t="str">
        <f>IF(ISBLANK('Liste des engagés'!$B$8),"",VLOOKUP(D7,lp,3))</f>
        <v>UC Alréenne</v>
      </c>
      <c r="E9" s="4" t="str">
        <f>IF(ISBLANK('Liste des engagés'!$B$8),"",VLOOKUP(E7,lp,3))</f>
        <v>ACP Baud</v>
      </c>
      <c r="F9" s="4" t="str">
        <f>IF(ISBLANK('Liste des engagés'!$B$8),"",VLOOKUP(F7,lp,3))</f>
        <v>SC Malestroit</v>
      </c>
      <c r="G9" s="4" t="str">
        <f>IF(ISBLANK('Liste des engagés'!$B$8),"",VLOOKUP(G7,lp,3))</f>
        <v>Hennebont Cyclisme</v>
      </c>
      <c r="H9" s="4" t="str">
        <f>IF(ISBLANK('Liste des engagés'!$B$8),"",VLOOKUP(H7,lp,3))</f>
        <v>EC Queven</v>
      </c>
      <c r="I9" s="4" t="str">
        <f>IF(ISBLANK('Liste des engagés'!$B$8),"",VLOOKUP(I7,lp,3))</f>
        <v>EC Pluvignoise</v>
      </c>
      <c r="J9" s="4" t="str">
        <f>IF(ISBLANK('Liste des engagés'!$B$8),"",VLOOKUP(J7,lp,3))</f>
        <v>AC Lanester</v>
      </c>
    </row>
    <row r="10" spans="1:12" s="10" customFormat="1" ht="32.25" customHeight="1" thickBot="1" x14ac:dyDescent="0.3">
      <c r="A10" s="9">
        <f>IF(ISBLANK('Liste des engagés'!$B$8),"",VLOOKUP(A7,lp,4))</f>
        <v>0</v>
      </c>
      <c r="B10" s="9">
        <f>IF(ISBLANK('Liste des engagés'!$B$8),"",VLOOKUP(B7,lp,4))</f>
        <v>0</v>
      </c>
      <c r="C10" s="9">
        <f>IF(ISBLANK('Liste des engagés'!$B$8),"",VLOOKUP(C7,lp,4))</f>
        <v>0</v>
      </c>
      <c r="D10" s="9">
        <f>IF(ISBLANK('Liste des engagés'!$B$8),"",VLOOKUP(D7,lp,4))</f>
        <v>0</v>
      </c>
      <c r="E10" s="9">
        <f>IF(ISBLANK('Liste des engagés'!$B$8),"",VLOOKUP(E7,lp,4))</f>
        <v>0</v>
      </c>
      <c r="F10" s="9">
        <f>IF(ISBLANK('Liste des engagés'!$B$8),"",VLOOKUP(F7,lp,4))</f>
        <v>0</v>
      </c>
      <c r="G10" s="9">
        <f>IF(ISBLANK('Liste des engagés'!$B$8),"",VLOOKUP(G7,lp,4))</f>
        <v>0</v>
      </c>
      <c r="H10" s="9">
        <f>IF(ISBLANK('Liste des engagés'!$B$8),"",VLOOKUP(H7,lp,4))</f>
        <v>0</v>
      </c>
      <c r="I10" s="9">
        <f>IF(ISBLANK('Liste des engagés'!$B$8),"",VLOOKUP(I7,lp,4))</f>
        <v>0</v>
      </c>
      <c r="J10" s="9">
        <f>IF(ISBLANK('Liste des engagés'!$B$8),"",VLOOKUP(J7,lp,4))</f>
        <v>0</v>
      </c>
    </row>
    <row r="11" spans="1:12" s="8" customFormat="1" ht="30" x14ac:dyDescent="0.25">
      <c r="A11" s="7">
        <v>11</v>
      </c>
      <c r="B11" s="7">
        <v>12</v>
      </c>
      <c r="C11" s="7">
        <v>13</v>
      </c>
      <c r="D11" s="7">
        <v>14</v>
      </c>
      <c r="E11" s="7">
        <v>15</v>
      </c>
      <c r="F11" s="7">
        <v>16</v>
      </c>
      <c r="G11" s="7">
        <v>17</v>
      </c>
      <c r="H11" s="7">
        <v>18</v>
      </c>
      <c r="I11" s="7">
        <v>19</v>
      </c>
      <c r="J11" s="7">
        <v>20</v>
      </c>
    </row>
    <row r="12" spans="1:12" x14ac:dyDescent="0.25">
      <c r="A12" s="4" t="str">
        <f>IF(ISBLANK('Liste des engagés'!$B$8),"",VLOOKUP(A11,lp,2))</f>
        <v>CONAN Emma (F)</v>
      </c>
      <c r="B12" s="4" t="str">
        <f>IF(ISBLANK('Liste des engagés'!$B$8),"",VLOOKUP(B11,lp,2))</f>
        <v xml:space="preserve"> BELLANGER ALEXIS</v>
      </c>
      <c r="C12" s="4" t="str">
        <f>IF(ISBLANK('Liste des engagés'!$B$8),"",VLOOKUP(C11,lp,2))</f>
        <v>PASCO Jonathan</v>
      </c>
      <c r="D12" s="4" t="str">
        <f>IF(ISBLANK('Liste des engagés'!$B$8),"",VLOOKUP(D11,lp,2))</f>
        <v>OLIVIERO Etienne</v>
      </c>
      <c r="E12" s="4" t="str">
        <f>IF(ISBLANK('Liste des engagés'!$B$8),"",VLOOKUP(E11,lp,2))</f>
        <v>DANO HUGO</v>
      </c>
      <c r="F12" s="4" t="str">
        <f>IF(ISBLANK('Liste des engagés'!$B$8),"",VLOOKUP(F11,lp,2))</f>
        <v>HENRIO MADEC ENZO</v>
      </c>
      <c r="G12" s="4" t="str">
        <f>IF(ISBLANK('Liste des engagés'!$B$8),"",VLOOKUP(G11,lp,2))</f>
        <v>BREHAMET Titouan</v>
      </c>
      <c r="H12" s="4" t="str">
        <f>IF(ISBLANK('Liste des engagés'!$B$8),"",VLOOKUP(H11,lp,2))</f>
        <v>GISLAIS Morgan</v>
      </c>
      <c r="I12" s="4" t="str">
        <f>IF(ISBLANK('Liste des engagés'!$B$8),"",VLOOKUP(I11,lp,2))</f>
        <v>LE TOULLEC ARTHUR</v>
      </c>
      <c r="J12" s="4" t="str">
        <f>IF(ISBLANK('Liste des engagés'!$B$8),"",VLOOKUP(J11,lp,2))</f>
        <v>GERMAIN ALICIA (F)</v>
      </c>
    </row>
    <row r="13" spans="1:12" x14ac:dyDescent="0.25">
      <c r="A13" s="4" t="str">
        <f>IF(ISBLANK('Liste des engagés'!$B$8),"",VLOOKUP(A11,lp,3))</f>
        <v>VC Languidic</v>
      </c>
      <c r="B13" s="4" t="str">
        <f>IF(ISBLANK('Liste des engagés'!$B$8),"",VLOOKUP(B11,lp,3))</f>
        <v>UCP Josselin</v>
      </c>
      <c r="C13" s="4" t="str">
        <f>IF(ISBLANK('Liste des engagés'!$B$8),"",VLOOKUP(C11,lp,3))</f>
        <v>UC Inguiniel</v>
      </c>
      <c r="D13" s="4" t="str">
        <f>IF(ISBLANK('Liste des engagés'!$B$8),"",VLOOKUP(D11,lp,3))</f>
        <v>Locminé</v>
      </c>
      <c r="E13" s="4" t="str">
        <f>IF(ISBLANK('Liste des engagés'!$B$8),"",VLOOKUP(E11,lp,3))</f>
        <v>UC Véloce Vannes</v>
      </c>
      <c r="F13" s="4" t="str">
        <f>IF(ISBLANK('Liste des engagés'!$B$8),"",VLOOKUP(F11,lp,3))</f>
        <v>UC Alréenne</v>
      </c>
      <c r="G13" s="4" t="str">
        <f>IF(ISBLANK('Liste des engagés'!$B$8),"",VLOOKUP(G11,lp,3))</f>
        <v>ACP Baud</v>
      </c>
      <c r="H13" s="4" t="str">
        <f>IF(ISBLANK('Liste des engagés'!$B$8),"",VLOOKUP(H11,lp,3))</f>
        <v>SC Malestroit</v>
      </c>
      <c r="I13" s="4" t="str">
        <f>IF(ISBLANK('Liste des engagés'!$B$8),"",VLOOKUP(I11,lp,3))</f>
        <v>Hennebont Cyclisme</v>
      </c>
      <c r="J13" s="4" t="str">
        <f>IF(ISBLANK('Liste des engagés'!$B$8),"",VLOOKUP(J11,lp,3))</f>
        <v>EC Queven</v>
      </c>
    </row>
    <row r="14" spans="1:12" s="10" customFormat="1" ht="32.25" customHeight="1" thickBot="1" x14ac:dyDescent="0.3">
      <c r="A14" s="9">
        <f>IF(ISBLANK('Liste des engagés'!$B$8),"",VLOOKUP(A11,lp,4))</f>
        <v>0</v>
      </c>
      <c r="B14" s="9">
        <f>IF(ISBLANK('Liste des engagés'!$B$8),"",VLOOKUP(B11,lp,4))</f>
        <v>0</v>
      </c>
      <c r="C14" s="9">
        <f>IF(ISBLANK('Liste des engagés'!$B$8),"",VLOOKUP(C11,lp,4))</f>
        <v>0</v>
      </c>
      <c r="D14" s="9">
        <f>IF(ISBLANK('Liste des engagés'!$B$8),"",VLOOKUP(D11,lp,4))</f>
        <v>0</v>
      </c>
      <c r="E14" s="9">
        <f>IF(ISBLANK('Liste des engagés'!$B$8),"",VLOOKUP(E11,lp,4))</f>
        <v>0</v>
      </c>
      <c r="F14" s="9">
        <f>IF(ISBLANK('Liste des engagés'!$B$8),"",VLOOKUP(F11,lp,4))</f>
        <v>0</v>
      </c>
      <c r="G14" s="9">
        <f>IF(ISBLANK('Liste des engagés'!$B$8),"",VLOOKUP(G11,lp,4))</f>
        <v>0</v>
      </c>
      <c r="H14" s="9">
        <f>IF(ISBLANK('Liste des engagés'!$B$8),"",VLOOKUP(H11,lp,4))</f>
        <v>0</v>
      </c>
      <c r="I14" s="9">
        <f>IF(ISBLANK('Liste des engagés'!$B$8),"",VLOOKUP(I11,lp,4))</f>
        <v>0</v>
      </c>
      <c r="J14" s="9">
        <f>IF(ISBLANK('Liste des engagés'!$B$8),"",VLOOKUP(J11,lp,4))</f>
        <v>0</v>
      </c>
    </row>
    <row r="15" spans="1:12" s="8" customFormat="1" ht="30" x14ac:dyDescent="0.25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H15" s="7">
        <v>28</v>
      </c>
      <c r="I15" s="7">
        <v>29</v>
      </c>
      <c r="J15" s="7">
        <v>30</v>
      </c>
    </row>
    <row r="16" spans="1:12" x14ac:dyDescent="0.25">
      <c r="A16" s="4" t="str">
        <f>IF(ISBLANK('Liste des engagés'!$B$8),"",VLOOKUP(A15,lp,2))</f>
        <v>COSTA ENZO</v>
      </c>
      <c r="B16" s="4" t="str">
        <f>IF(ISBLANK('Liste des engagés'!$B$8),"",VLOOKUP(B15,lp,2))</f>
        <v>BLANC BIHAN DYLAN</v>
      </c>
      <c r="C16" s="4" t="str">
        <f>IF(ISBLANK('Liste des engagés'!$B$8),"",VLOOKUP(C15,lp,2))</f>
        <v>ELIOT Kylian</v>
      </c>
      <c r="D16" s="4" t="str">
        <f>IF(ISBLANK('Liste des engagés'!$B$8),"",VLOOKUP(D15,lp,2))</f>
        <v xml:space="preserve">DAHIREL EWEN </v>
      </c>
      <c r="E16" s="4" t="str">
        <f>IF(ISBLANK('Liste des engagés'!$B$8),"",VLOOKUP(E15,lp,2))</f>
        <v>RAULT Théo</v>
      </c>
      <c r="F16" s="4" t="str">
        <f>IF(ISBLANK('Liste des engagés'!$B$8),"",VLOOKUP(F15,lp,2))</f>
        <v>KLEWAIS Tristan</v>
      </c>
      <c r="G16" s="4" t="str">
        <f>IF(ISBLANK('Liste des engagés'!$B$8),"",VLOOKUP(G15,lp,2))</f>
        <v>GODIVEAUX ROBIN</v>
      </c>
      <c r="H16" s="4" t="str">
        <f>IF(ISBLANK('Liste des engagés'!$B$8),"",VLOOKUP(H15,lp,2))</f>
        <v>HUYSSCHAERT PAUL</v>
      </c>
      <c r="I16" s="4" t="str">
        <f>IF(ISBLANK('Liste des engagés'!$B$8),"",VLOOKUP(I15,lp,2))</f>
        <v>CHARRIER Dewi</v>
      </c>
      <c r="J16" s="4" t="str">
        <f>IF(ISBLANK('Liste des engagés'!$B$8),"",VLOOKUP(J15,lp,2))</f>
        <v>THIERRY Paul</v>
      </c>
    </row>
    <row r="17" spans="1:10" x14ac:dyDescent="0.25">
      <c r="A17" s="4" t="str">
        <f>IF(ISBLANK('Liste des engagés'!$B$8),"",VLOOKUP(A15,lp,3))</f>
        <v>EC Pluvignoise</v>
      </c>
      <c r="B17" s="4" t="str">
        <f>IF(ISBLANK('Liste des engagés'!$B$8),"",VLOOKUP(B15,lp,3))</f>
        <v>AC Lanester</v>
      </c>
      <c r="C17" s="4" t="str">
        <f>IF(ISBLANK('Liste des engagés'!$B$8),"",VLOOKUP(C15,lp,3))</f>
        <v>VC Languidic</v>
      </c>
      <c r="D17" s="4" t="str">
        <f>IF(ISBLANK('Liste des engagés'!$B$8),"",VLOOKUP(D15,lp,3))</f>
        <v>UCP Josselin</v>
      </c>
      <c r="E17" s="4" t="str">
        <f>IF(ISBLANK('Liste des engagés'!$B$8),"",VLOOKUP(E15,lp,3))</f>
        <v>UC Inguiniel</v>
      </c>
      <c r="F17" s="4" t="str">
        <f>IF(ISBLANK('Liste des engagés'!$B$8),"",VLOOKUP(F15,lp,3))</f>
        <v>Locminé</v>
      </c>
      <c r="G17" s="4" t="str">
        <f>IF(ISBLANK('Liste des engagés'!$B$8),"",VLOOKUP(G15,lp,3))</f>
        <v>UC Véloce Vannes</v>
      </c>
      <c r="H17" s="4" t="str">
        <f>IF(ISBLANK('Liste des engagés'!$B$8),"",VLOOKUP(H15,lp,3))</f>
        <v>UC Alréenne</v>
      </c>
      <c r="I17" s="4" t="str">
        <f>IF(ISBLANK('Liste des engagés'!$B$8),"",VLOOKUP(I15,lp,3))</f>
        <v>ACP Baud</v>
      </c>
      <c r="J17" s="4" t="str">
        <f>IF(ISBLANK('Liste des engagés'!$B$8),"",VLOOKUP(J15,lp,3))</f>
        <v>SC Malestroit</v>
      </c>
    </row>
    <row r="18" spans="1:10" s="10" customFormat="1" ht="32.25" customHeight="1" thickBot="1" x14ac:dyDescent="0.3">
      <c r="A18" s="9">
        <f>IF(ISBLANK('Liste des engagés'!$B$8),"",VLOOKUP(A15,lp,4))</f>
        <v>0</v>
      </c>
      <c r="B18" s="9">
        <f>IF(ISBLANK('Liste des engagés'!$B$8),"",VLOOKUP(B15,lp,4))</f>
        <v>0</v>
      </c>
      <c r="C18" s="9">
        <f>IF(ISBLANK('Liste des engagés'!$B$8),"",VLOOKUP(C15,lp,4))</f>
        <v>0</v>
      </c>
      <c r="D18" s="9">
        <f>IF(ISBLANK('Liste des engagés'!$B$8),"",VLOOKUP(D15,lp,4))</f>
        <v>0</v>
      </c>
      <c r="E18" s="9">
        <f>IF(ISBLANK('Liste des engagés'!$B$8),"",VLOOKUP(E15,lp,4))</f>
        <v>0</v>
      </c>
      <c r="F18" s="9">
        <f>IF(ISBLANK('Liste des engagés'!$B$8),"",VLOOKUP(F15,lp,4))</f>
        <v>0</v>
      </c>
      <c r="G18" s="9">
        <f>IF(ISBLANK('Liste des engagés'!$B$8),"",VLOOKUP(G15,lp,4))</f>
        <v>0</v>
      </c>
      <c r="H18" s="9">
        <f>IF(ISBLANK('Liste des engagés'!$B$8),"",VLOOKUP(H15,lp,4))</f>
        <v>0</v>
      </c>
      <c r="I18" s="9">
        <f>IF(ISBLANK('Liste des engagés'!$B$8),"",VLOOKUP(I15,lp,4))</f>
        <v>0</v>
      </c>
      <c r="J18" s="9">
        <f>IF(ISBLANK('Liste des engagés'!$B$8),"",VLOOKUP(J15,lp,4))</f>
        <v>0</v>
      </c>
    </row>
    <row r="19" spans="1:10" s="8" customFormat="1" ht="30" x14ac:dyDescent="0.25">
      <c r="A19" s="7">
        <v>31</v>
      </c>
      <c r="B19" s="7">
        <v>32</v>
      </c>
      <c r="C19" s="7">
        <v>33</v>
      </c>
      <c r="D19" s="7">
        <v>34</v>
      </c>
      <c r="E19" s="7">
        <v>35</v>
      </c>
      <c r="F19" s="7">
        <v>36</v>
      </c>
      <c r="G19" s="7">
        <v>37</v>
      </c>
      <c r="H19" s="7">
        <v>38</v>
      </c>
      <c r="I19" s="7">
        <v>39</v>
      </c>
      <c r="J19" s="7">
        <v>40</v>
      </c>
    </row>
    <row r="20" spans="1:10" x14ac:dyDescent="0.25">
      <c r="A20" s="4" t="str">
        <f>IF(ISBLANK('Liste des engagés'!$B$8),"",VLOOKUP(A19,lp,2))</f>
        <v>SINIC NOAM</v>
      </c>
      <c r="B20" s="4" t="str">
        <f>IF(ISBLANK('Liste des engagés'!$B$8),"",VLOOKUP(B19,lp,2))</f>
        <v>HERIQUET NOHAN</v>
      </c>
      <c r="C20" s="4" t="str">
        <f>IF(ISBLANK('Liste des engagés'!$B$8),"",VLOOKUP(C19,lp,2))</f>
        <v>DREAN MATHIS</v>
      </c>
      <c r="D20" s="4" t="str">
        <f>IF(ISBLANK('Liste des engagés'!$B$8),"",VLOOKUP(D19,lp,2))</f>
        <v>JOSSO Meddy</v>
      </c>
      <c r="E20" s="4" t="str">
        <f>IF(ISBLANK('Liste des engagés'!$B$8),"",VLOOKUP(E19,lp,2))</f>
        <v xml:space="preserve">PILLAS BAPTISTE </v>
      </c>
      <c r="F20" s="4" t="str">
        <f>IF(ISBLANK('Liste des engagés'!$B$8),"",VLOOKUP(F19,lp,2))</f>
        <v>THOMAZO HANRION ESTEBAN</v>
      </c>
      <c r="G20" s="4" t="str">
        <f>IF(ISBLANK('Liste des engagés'!$B$8),"",VLOOKUP(G19,lp,2))</f>
        <v>DELALANDE Nino</v>
      </c>
      <c r="H20" s="4" t="str">
        <f>IF(ISBLANK('Liste des engagés'!$B$8),"",VLOOKUP(H19,lp,2))</f>
        <v>HAIRIE SACHA</v>
      </c>
      <c r="I20" s="4" t="str">
        <f>IF(ISBLANK('Liste des engagés'!$B$8),"",VLOOKUP(I19,lp,2))</f>
        <v>JANNELLO Ewan</v>
      </c>
      <c r="J20" s="4" t="str">
        <f>IF(ISBLANK('Liste des engagés'!$B$8),"",VLOOKUP(J19,lp,2))</f>
        <v>JEGO Gabriel</v>
      </c>
    </row>
    <row r="21" spans="1:10" x14ac:dyDescent="0.25">
      <c r="A21" s="4" t="str">
        <f>IF(ISBLANK('Liste des engagés'!$B$8),"",VLOOKUP(A19,lp,3))</f>
        <v>Hennebont Cyclisme</v>
      </c>
      <c r="B21" s="4" t="str">
        <f>IF(ISBLANK('Liste des engagés'!$B$8),"",VLOOKUP(B19,lp,3))</f>
        <v>EC Queven</v>
      </c>
      <c r="C21" s="4" t="str">
        <f>IF(ISBLANK('Liste des engagés'!$B$8),"",VLOOKUP(C19,lp,3))</f>
        <v>EC Pluvignoise</v>
      </c>
      <c r="D21" s="4" t="str">
        <f>IF(ISBLANK('Liste des engagés'!$B$8),"",VLOOKUP(D19,lp,3))</f>
        <v>AC Lanester</v>
      </c>
      <c r="E21" s="4" t="str">
        <f>IF(ISBLANK('Liste des engagés'!$B$8),"",VLOOKUP(E19,lp,3))</f>
        <v>UCP Josselin</v>
      </c>
      <c r="F21" s="4" t="str">
        <f>IF(ISBLANK('Liste des engagés'!$B$8),"",VLOOKUP(F19,lp,3))</f>
        <v>UC Inguiniel</v>
      </c>
      <c r="G21" s="4" t="str">
        <f>IF(ISBLANK('Liste des engagés'!$B$8),"",VLOOKUP(G19,lp,3))</f>
        <v>Locminé</v>
      </c>
      <c r="H21" s="4" t="str">
        <f>IF(ISBLANK('Liste des engagés'!$B$8),"",VLOOKUP(H19,lp,3))</f>
        <v>UC Véloce Vannes</v>
      </c>
      <c r="I21" s="4" t="str">
        <f>IF(ISBLANK('Liste des engagés'!$B$8),"",VLOOKUP(I19,lp,3))</f>
        <v>UC Alréenne</v>
      </c>
      <c r="J21" s="4" t="str">
        <f>IF(ISBLANK('Liste des engagés'!$B$8),"",VLOOKUP(J19,lp,3))</f>
        <v>ACP Baud</v>
      </c>
    </row>
    <row r="22" spans="1:10" s="10" customFormat="1" ht="32.25" customHeight="1" thickBot="1" x14ac:dyDescent="0.3">
      <c r="A22" s="9">
        <f>IF(ISBLANK('Liste des engagés'!$B$8),"",VLOOKUP(A19,lp,4))</f>
        <v>0</v>
      </c>
      <c r="B22" s="9">
        <f>IF(ISBLANK('Liste des engagés'!$B$8),"",VLOOKUP(B19,lp,4))</f>
        <v>0</v>
      </c>
      <c r="C22" s="9">
        <f>IF(ISBLANK('Liste des engagés'!$B$8),"",VLOOKUP(C19,lp,4))</f>
        <v>0</v>
      </c>
      <c r="D22" s="9">
        <f>IF(ISBLANK('Liste des engagés'!$B$8),"",VLOOKUP(D19,lp,4))</f>
        <v>0</v>
      </c>
      <c r="E22" s="9">
        <f>IF(ISBLANK('Liste des engagés'!$B$8),"",VLOOKUP(E19,lp,4))</f>
        <v>0</v>
      </c>
      <c r="F22" s="9">
        <f>IF(ISBLANK('Liste des engagés'!$B$8),"",VLOOKUP(F19,lp,4))</f>
        <v>0</v>
      </c>
      <c r="G22" s="9">
        <f>IF(ISBLANK('Liste des engagés'!$B$8),"",VLOOKUP(G19,lp,4))</f>
        <v>0</v>
      </c>
      <c r="H22" s="9">
        <f>IF(ISBLANK('Liste des engagés'!$B$8),"",VLOOKUP(H19,lp,4))</f>
        <v>0</v>
      </c>
      <c r="I22" s="9">
        <f>IF(ISBLANK('Liste des engagés'!$B$8),"",VLOOKUP(I19,lp,4))</f>
        <v>0</v>
      </c>
      <c r="J22" s="9">
        <f>IF(ISBLANK('Liste des engagés'!$B$8),"",VLOOKUP(J19,lp,4))</f>
        <v>0</v>
      </c>
    </row>
    <row r="23" spans="1:10" s="8" customFormat="1" ht="30" x14ac:dyDescent="0.25">
      <c r="A23" s="7">
        <v>41</v>
      </c>
      <c r="B23" s="7">
        <v>42</v>
      </c>
      <c r="C23" s="7">
        <v>43</v>
      </c>
      <c r="D23" s="7">
        <v>44</v>
      </c>
      <c r="E23" s="7">
        <v>45</v>
      </c>
      <c r="F23" s="7">
        <v>46</v>
      </c>
      <c r="G23" s="7">
        <v>47</v>
      </c>
      <c r="H23" s="7">
        <v>48</v>
      </c>
      <c r="I23" s="7">
        <v>49</v>
      </c>
      <c r="J23" s="7">
        <v>50</v>
      </c>
    </row>
    <row r="24" spans="1:10" x14ac:dyDescent="0.25">
      <c r="A24" s="4" t="str">
        <f>IF(ISBLANK('Liste des engagés'!$B$8),"",VLOOKUP(A23,lp,2))</f>
        <v>LE MAO ENZO</v>
      </c>
      <c r="B24" s="4" t="str">
        <f>IF(ISBLANK('Liste des engagés'!$B$8),"",VLOOKUP(B23,lp,2))</f>
        <v>HERVO ANTOINE</v>
      </c>
      <c r="C24" s="4" t="str">
        <f>IF(ISBLANK('Liste des engagés'!$B$8),"",VLOOKUP(C23,lp,2))</f>
        <v>LE BORGNE Clément</v>
      </c>
      <c r="D24" s="4" t="str">
        <f>IF(ISBLANK('Liste des engagés'!$B$8),"",VLOOKUP(D23,lp,2))</f>
        <v>KERSULEC TOM</v>
      </c>
      <c r="E24" s="4" t="str">
        <f>IF(ISBLANK('Liste des engagés'!$B$8),"",VLOOKUP(E23,lp,2))</f>
        <v>POIRON-UFFREDI Aël</v>
      </c>
      <c r="F24" s="4" t="str">
        <f>IF(ISBLANK('Liste des engagés'!$B$8),"",VLOOKUP(F23,lp,2))</f>
        <v>HINAULT JULIEN</v>
      </c>
      <c r="G24" s="4" t="str">
        <f>IF(ISBLANK('Liste des engagés'!$B$8),"",VLOOKUP(G23,lp,2))</f>
        <v>LE GOIC  THEO</v>
      </c>
      <c r="H24" s="4" t="str">
        <f>IF(ISBLANK('Liste des engagés'!$B$8),"",VLOOKUP(H23,lp,2))</f>
        <v>DOLEDEC-LE PABIC Yorick</v>
      </c>
      <c r="I24" s="4" t="str">
        <f>IF(ISBLANK('Liste des engagés'!$B$8),"",VLOOKUP(I23,lp,2))</f>
        <v>JUSTUM julian</v>
      </c>
      <c r="J24" s="4" t="str">
        <f>IF(ISBLANK('Liste des engagés'!$B$8),"",VLOOKUP(J23,lp,2))</f>
        <v>LE BOUEDEC SOEN</v>
      </c>
    </row>
    <row r="25" spans="1:10" x14ac:dyDescent="0.25">
      <c r="A25" s="4" t="str">
        <f>IF(ISBLANK('Liste des engagés'!$B$8),"",VLOOKUP(A23,lp,3))</f>
        <v>Hennebont Cyclisme</v>
      </c>
      <c r="B25" s="4" t="str">
        <f>IF(ISBLANK('Liste des engagés'!$B$8),"",VLOOKUP(B23,lp,3))</f>
        <v>EC Pluvignoise</v>
      </c>
      <c r="C25" s="4" t="str">
        <f>IF(ISBLANK('Liste des engagés'!$B$8),"",VLOOKUP(C23,lp,3))</f>
        <v>AC Lanester</v>
      </c>
      <c r="D25" s="4" t="str">
        <f>IF(ISBLANK('Liste des engagés'!$B$8),"",VLOOKUP(D23,lp,3))</f>
        <v>UC Inguiniel</v>
      </c>
      <c r="E25" s="4" t="str">
        <f>IF(ISBLANK('Liste des engagés'!$B$8),"",VLOOKUP(E23,lp,3))</f>
        <v>Locminé</v>
      </c>
      <c r="F25" s="4" t="str">
        <f>IF(ISBLANK('Liste des engagés'!$B$8),"",VLOOKUP(F23,lp,3))</f>
        <v>UC Véloce Vannes</v>
      </c>
      <c r="G25" s="4" t="str">
        <f>IF(ISBLANK('Liste des engagés'!$B$8),"",VLOOKUP(G23,lp,3))</f>
        <v>UC Alréenne</v>
      </c>
      <c r="H25" s="4" t="str">
        <f>IF(ISBLANK('Liste des engagés'!$B$8),"",VLOOKUP(H23,lp,3))</f>
        <v>ACP Baud</v>
      </c>
      <c r="I25" s="4" t="str">
        <f>IF(ISBLANK('Liste des engagés'!$B$8),"",VLOOKUP(I23,lp,3))</f>
        <v>EC Pluvignoise</v>
      </c>
      <c r="J25" s="4" t="str">
        <f>IF(ISBLANK('Liste des engagés'!$B$8),"",VLOOKUP(J23,lp,3))</f>
        <v>AC Lanester</v>
      </c>
    </row>
    <row r="26" spans="1:10" s="11" customFormat="1" ht="32.25" customHeight="1" thickBot="1" x14ac:dyDescent="0.3">
      <c r="A26" s="5">
        <f>IF(ISBLANK('Liste des engagés'!$B$8),"",VLOOKUP(A23,lp,4))</f>
        <v>0</v>
      </c>
      <c r="B26" s="5">
        <f>IF(ISBLANK('Liste des engagés'!$B$8),"",VLOOKUP(B23,lp,4))</f>
        <v>0</v>
      </c>
      <c r="C26" s="5">
        <f>IF(ISBLANK('Liste des engagés'!$B$8),"",VLOOKUP(C23,lp,4))</f>
        <v>0</v>
      </c>
      <c r="D26" s="5">
        <f>IF(ISBLANK('Liste des engagés'!$B$8),"",VLOOKUP(D23,lp,4))</f>
        <v>0</v>
      </c>
      <c r="E26" s="5">
        <f>IF(ISBLANK('Liste des engagés'!$B$8),"",VLOOKUP(E23,lp,4))</f>
        <v>0</v>
      </c>
      <c r="F26" s="5">
        <f>IF(ISBLANK('Liste des engagés'!$B$8),"",VLOOKUP(F23,lp,4))</f>
        <v>0</v>
      </c>
      <c r="G26" s="5">
        <f>IF(ISBLANK('Liste des engagés'!$B$8),"",VLOOKUP(G23,lp,4))</f>
        <v>0</v>
      </c>
      <c r="H26" s="5">
        <f>IF(ISBLANK('Liste des engagés'!$B$8),"",VLOOKUP(H23,lp,4))</f>
        <v>0</v>
      </c>
      <c r="I26" s="5">
        <f>IF(ISBLANK('Liste des engagés'!$B$8),"",VLOOKUP(I23,lp,4))</f>
        <v>0</v>
      </c>
      <c r="J26" s="5">
        <f>IF(ISBLANK('Liste des engagés'!$B$8),"",VLOOKUP(J23,lp,4))</f>
        <v>0</v>
      </c>
    </row>
    <row r="27" spans="1:10" s="8" customFormat="1" ht="30" x14ac:dyDescent="0.25">
      <c r="A27" s="7">
        <v>51</v>
      </c>
      <c r="B27" s="7">
        <v>52</v>
      </c>
      <c r="C27" s="7">
        <v>53</v>
      </c>
      <c r="D27" s="7">
        <v>54</v>
      </c>
      <c r="E27" s="7">
        <v>55</v>
      </c>
      <c r="F27" s="7">
        <v>56</v>
      </c>
      <c r="G27" s="7">
        <v>57</v>
      </c>
      <c r="H27" s="7">
        <v>58</v>
      </c>
      <c r="I27" s="7">
        <v>59</v>
      </c>
      <c r="J27" s="7">
        <v>60</v>
      </c>
    </row>
    <row r="28" spans="1:10" x14ac:dyDescent="0.25">
      <c r="A28" s="4" t="str">
        <f>IF(ISBLANK('Liste des engagés'!$B$8),"",VLOOKUP(A27,lp,2))</f>
        <v>LE ROCH Elouan</v>
      </c>
      <c r="B28" s="4" t="str">
        <f>IF(ISBLANK('Liste des engagés'!$B$8),"",VLOOKUP(B27,lp,2))</f>
        <v>LE DIVENACH LUCAS</v>
      </c>
      <c r="C28" s="4" t="str">
        <f>IF(ISBLANK('Liste des engagés'!$B$8),"",VLOOKUP(C27,lp,2))</f>
        <v>LE GUILLANT MATHIS</v>
      </c>
      <c r="D28" s="4" t="str">
        <f>IF(ISBLANK('Liste des engagés'!$B$8),"",VLOOKUP(D27,lp,2))</f>
        <v>LE CUDENNEC TITOUAN</v>
      </c>
      <c r="E28" s="4" t="str">
        <f>IF(ISBLANK('Liste des engagés'!$B$8),"",VLOOKUP(E27,lp,2))</f>
        <v>LE CALVE Gautier</v>
      </c>
      <c r="F28" s="4" t="str">
        <f>IF(ISBLANK('Liste des engagés'!$B$8),"",VLOOKUP(F27,lp,2))</f>
        <v>CADORET  Melenn (F)</v>
      </c>
      <c r="G28" s="4" t="str">
        <f>IF(ISBLANK('Liste des engagés'!$B$8),"",VLOOKUP(G27,lp,2))</f>
        <v>LE DOUARIN TOM</v>
      </c>
      <c r="H28" s="4" t="str">
        <f>IF(ISBLANK('Liste des engagés'!$B$8),"",VLOOKUP(H27,lp,2))</f>
        <v>LE PAVEC NATHAN</v>
      </c>
      <c r="I28" s="4" t="str">
        <f>IF(ISBLANK('Liste des engagés'!$B$8),"",VLOOKUP(I27,lp,2))</f>
        <v>LE LAN LUCAS</v>
      </c>
      <c r="J28" s="4" t="str">
        <f>IF(ISBLANK('Liste des engagés'!$B$8),"",VLOOKUP(J27,lp,2))</f>
        <v>LOEZIC LOUENN</v>
      </c>
    </row>
    <row r="29" spans="1:10" x14ac:dyDescent="0.25">
      <c r="A29" s="4" t="str">
        <f>IF(ISBLANK('Liste des engagés'!$B$8),"",VLOOKUP(A27,lp,3))</f>
        <v>Locminé</v>
      </c>
      <c r="B29" s="4" t="str">
        <f>IF(ISBLANK('Liste des engagés'!$B$8),"",VLOOKUP(B27,lp,3))</f>
        <v>UC Véloce Vannes</v>
      </c>
      <c r="C29" s="4" t="str">
        <f>IF(ISBLANK('Liste des engagés'!$B$8),"",VLOOKUP(C27,lp,3))</f>
        <v>UC Alréenne</v>
      </c>
      <c r="D29" s="4" t="str">
        <f>IF(ISBLANK('Liste des engagés'!$B$8),"",VLOOKUP(D27,lp,3))</f>
        <v>EC Pluvignoise</v>
      </c>
      <c r="E29" s="4" t="str">
        <f>IF(ISBLANK('Liste des engagés'!$B$8),"",VLOOKUP(E27,lp,3))</f>
        <v>AC Lanester</v>
      </c>
      <c r="F29" s="4" t="str">
        <f>IF(ISBLANK('Liste des engagés'!$B$8),"",VLOOKUP(F27,lp,3))</f>
        <v>Locminé</v>
      </c>
      <c r="G29" s="4" t="str">
        <f>IF(ISBLANK('Liste des engagés'!$B$8),"",VLOOKUP(G27,lp,3))</f>
        <v>UC Véloce Vannes</v>
      </c>
      <c r="H29" s="4" t="str">
        <f>IF(ISBLANK('Liste des engagés'!$B$8),"",VLOOKUP(H27,lp,3))</f>
        <v>UC Alréenne</v>
      </c>
      <c r="I29" s="4" t="str">
        <f>IF(ISBLANK('Liste des engagés'!$B$8),"",VLOOKUP(I27,lp,3))</f>
        <v>EC Pluvignoise</v>
      </c>
      <c r="J29" s="4" t="str">
        <f>IF(ISBLANK('Liste des engagés'!$B$8),"",VLOOKUP(J27,lp,3))</f>
        <v>AC Lanester</v>
      </c>
    </row>
    <row r="30" spans="1:10" s="11" customFormat="1" ht="32.25" customHeight="1" thickBot="1" x14ac:dyDescent="0.3">
      <c r="A30" s="5">
        <f>IF(ISBLANK('Liste des engagés'!$B$8),"",VLOOKUP(A27,lp,4))</f>
        <v>0</v>
      </c>
      <c r="B30" s="5">
        <f>IF(ISBLANK('Liste des engagés'!$B$8),"",VLOOKUP(B27,lp,4))</f>
        <v>0</v>
      </c>
      <c r="C30" s="5">
        <f>IF(ISBLANK('Liste des engagés'!$B$8),"",VLOOKUP(C27,lp,4))</f>
        <v>0</v>
      </c>
      <c r="D30" s="5">
        <f>IF(ISBLANK('Liste des engagés'!$B$8),"",VLOOKUP(D27,lp,4))</f>
        <v>0</v>
      </c>
      <c r="E30" s="5">
        <f>IF(ISBLANK('Liste des engagés'!$B$8),"",VLOOKUP(E27,lp,4))</f>
        <v>0</v>
      </c>
      <c r="F30" s="5">
        <f>IF(ISBLANK('Liste des engagés'!$B$8),"",VLOOKUP(F27,lp,4))</f>
        <v>0</v>
      </c>
      <c r="G30" s="5">
        <f>IF(ISBLANK('Liste des engagés'!$B$8),"",VLOOKUP(G27,lp,4))</f>
        <v>0</v>
      </c>
      <c r="H30" s="5">
        <f>IF(ISBLANK('Liste des engagés'!$B$8),"",VLOOKUP(H27,lp,4))</f>
        <v>0</v>
      </c>
      <c r="I30" s="5">
        <f>IF(ISBLANK('Liste des engagés'!$B$8),"",VLOOKUP(I27,lp,4))</f>
        <v>0</v>
      </c>
      <c r="J30" s="5">
        <f>IF(ISBLANK('Liste des engagés'!$B$8),"",VLOOKUP(J27,lp,4))</f>
        <v>0</v>
      </c>
    </row>
    <row r="31" spans="1:10" s="8" customFormat="1" ht="30" x14ac:dyDescent="0.25">
      <c r="A31" s="7">
        <v>61</v>
      </c>
      <c r="B31" s="7">
        <v>62</v>
      </c>
      <c r="C31" s="7">
        <v>63</v>
      </c>
      <c r="D31" s="7">
        <v>64</v>
      </c>
      <c r="E31" s="7">
        <v>65</v>
      </c>
      <c r="F31" s="7">
        <v>66</v>
      </c>
      <c r="G31" s="7">
        <v>67</v>
      </c>
      <c r="H31" s="7">
        <v>68</v>
      </c>
      <c r="I31" s="7">
        <v>69</v>
      </c>
      <c r="J31" s="7">
        <v>70</v>
      </c>
    </row>
    <row r="32" spans="1:10" x14ac:dyDescent="0.25">
      <c r="A32" s="4" t="str">
        <f>IF(ISBLANK('Liste des engagés'!$B$8),"",VLOOKUP(A31,lp,2))</f>
        <v>LE GALLIC CLEMENT</v>
      </c>
      <c r="B32" s="4" t="str">
        <f>IF(ISBLANK('Liste des engagés'!$B$8),"",VLOOKUP(B31,lp,2))</f>
        <v>LORHO ENZO</v>
      </c>
      <c r="C32" s="4" t="str">
        <f>IF(ISBLANK('Liste des engagés'!$B$8),"",VLOOKUP(C31,lp,2))</f>
        <v>LE MERO NOLAN</v>
      </c>
      <c r="D32" s="4" t="str">
        <f>IF(ISBLANK('Liste des engagés'!$B$8),"",VLOOKUP(D31,lp,2))</f>
        <v>PONTUS MAYLIS (F)</v>
      </c>
      <c r="E32" s="4" t="str">
        <f>IF(ISBLANK('Liste des engagés'!$B$8),"",VLOOKUP(E31,lp,2))</f>
        <v>LHEUREUX BENJAMIN</v>
      </c>
      <c r="F32" s="4" t="str">
        <f>IF(ISBLANK('Liste des engagés'!$B$8),"",VLOOKUP(F31,lp,2))</f>
        <v>MORICE THEO</v>
      </c>
      <c r="G32" s="4" t="str">
        <f>IF(ISBLANK('Liste des engagés'!$B$8),"",VLOOKUP(G31,lp,2))</f>
        <v>QUELO LOIC</v>
      </c>
      <c r="H32" s="4" t="str">
        <f>IF(ISBLANK('Liste des engagés'!$B$8),"",VLOOKUP(H31,lp,2))</f>
        <v>UHEL JUHEL KYLIAN</v>
      </c>
      <c r="I32" s="4" t="str">
        <f>IF(ISBLANK('Liste des engagés'!$B$8),"",VLOOKUP(I31,lp,2))</f>
        <v>MAURICE ROMAIN</v>
      </c>
      <c r="J32" s="4" t="str">
        <f>IF(ISBLANK('Liste des engagés'!$B$8),"",VLOOKUP(J31,lp,2))</f>
        <v>PICHARD VEYSSET Timéo</v>
      </c>
    </row>
    <row r="33" spans="1:10" x14ac:dyDescent="0.25">
      <c r="A33" s="4" t="str">
        <f>IF(ISBLANK('Liste des engagés'!$B$8),"",VLOOKUP(A31,lp,3))</f>
        <v>UC Véloce Vannes</v>
      </c>
      <c r="B33" s="4" t="str">
        <f>IF(ISBLANK('Liste des engagés'!$B$8),"",VLOOKUP(B31,lp,3))</f>
        <v>UC Alréenne</v>
      </c>
      <c r="C33" s="4" t="str">
        <f>IF(ISBLANK('Liste des engagés'!$B$8),"",VLOOKUP(C31,lp,3))</f>
        <v>EC Pluvignoise</v>
      </c>
      <c r="D33" s="4" t="str">
        <f>IF(ISBLANK('Liste des engagés'!$B$8),"",VLOOKUP(D31,lp,3))</f>
        <v>AC Lanester</v>
      </c>
      <c r="E33" s="4" t="str">
        <f>IF(ISBLANK('Liste des engagés'!$B$8),"",VLOOKUP(E31,lp,3))</f>
        <v>UC Véloce Vannes</v>
      </c>
      <c r="F33" s="4" t="str">
        <f>IF(ISBLANK('Liste des engagés'!$B$8),"",VLOOKUP(F31,lp,3))</f>
        <v>UC Alréenne</v>
      </c>
      <c r="G33" s="4" t="str">
        <f>IF(ISBLANK('Liste des engagés'!$B$8),"",VLOOKUP(G31,lp,3))</f>
        <v>EC Pluvignoise</v>
      </c>
      <c r="H33" s="4" t="str">
        <f>IF(ISBLANK('Liste des engagés'!$B$8),"",VLOOKUP(H31,lp,3))</f>
        <v>AC Lanester</v>
      </c>
      <c r="I33" s="4" t="str">
        <f>IF(ISBLANK('Liste des engagés'!$B$8),"",VLOOKUP(I31,lp,3))</f>
        <v>UC Véloce Vannes</v>
      </c>
      <c r="J33" s="4" t="str">
        <f>IF(ISBLANK('Liste des engagés'!$B$8),"",VLOOKUP(J31,lp,3))</f>
        <v>UC Alréenne</v>
      </c>
    </row>
    <row r="34" spans="1:10" s="11" customFormat="1" ht="14.25" thickBot="1" x14ac:dyDescent="0.3">
      <c r="A34" s="5">
        <f>IF(ISBLANK('Liste des engagés'!$B$8),"",VLOOKUP(A31,lp,4))</f>
        <v>0</v>
      </c>
      <c r="B34" s="5">
        <f>IF(ISBLANK('Liste des engagés'!$B$8),"",VLOOKUP(B31,lp,4))</f>
        <v>0</v>
      </c>
      <c r="C34" s="5">
        <f>IF(ISBLANK('Liste des engagés'!$B$8),"",VLOOKUP(C31,lp,4))</f>
        <v>0</v>
      </c>
      <c r="D34" s="5">
        <f>IF(ISBLANK('Liste des engagés'!$B$8),"",VLOOKUP(D31,lp,4))</f>
        <v>0</v>
      </c>
      <c r="E34" s="5">
        <f>IF(ISBLANK('Liste des engagés'!$B$8),"",VLOOKUP(E31,lp,4))</f>
        <v>0</v>
      </c>
      <c r="F34" s="5">
        <f>IF(ISBLANK('Liste des engagés'!$B$8),"",VLOOKUP(F31,lp,4))</f>
        <v>0</v>
      </c>
      <c r="G34" s="5">
        <f>IF(ISBLANK('Liste des engagés'!$B$8),"",VLOOKUP(G31,lp,4))</f>
        <v>0</v>
      </c>
      <c r="H34" s="5">
        <f>IF(ISBLANK('Liste des engagés'!$B$8),"",VLOOKUP(H31,lp,4))</f>
        <v>0</v>
      </c>
      <c r="I34" s="5">
        <f>IF(ISBLANK('Liste des engagés'!$B$8),"",VLOOKUP(I31,lp,4))</f>
        <v>0</v>
      </c>
      <c r="J34" s="5">
        <f>IF(ISBLANK('Liste des engagés'!$B$8),"",VLOOKUP(J31,lp,4))</f>
        <v>0</v>
      </c>
    </row>
    <row r="35" spans="1:10" s="8" customFormat="1" ht="30" x14ac:dyDescent="0.25">
      <c r="A35" s="7">
        <v>71</v>
      </c>
      <c r="B35" s="7">
        <v>72</v>
      </c>
      <c r="C35" s="7">
        <v>73</v>
      </c>
      <c r="D35" s="7">
        <v>74</v>
      </c>
      <c r="E35" s="7">
        <v>75</v>
      </c>
      <c r="F35" s="7">
        <v>76</v>
      </c>
      <c r="G35" s="7">
        <v>77</v>
      </c>
      <c r="H35" s="7">
        <v>78</v>
      </c>
      <c r="I35" s="7">
        <v>79</v>
      </c>
      <c r="J35" s="7">
        <v>80</v>
      </c>
    </row>
    <row r="36" spans="1:10" x14ac:dyDescent="0.25">
      <c r="A36" s="4" t="str">
        <f>IF(ISBLANK('Liste des engagés'!$B$8),"",VLOOKUP(A35,lp,2))</f>
        <v>ORSETTI ALEXIS</v>
      </c>
      <c r="B36" s="4" t="str">
        <f>IF(ISBLANK('Liste des engagés'!$B$8),"",VLOOKUP(B35,lp,2))</f>
        <v>RIO YVANN</v>
      </c>
      <c r="C36" s="4" t="str">
        <f>IF(ISBLANK('Liste des engagés'!$B$8),"",VLOOKUP(C35,lp,2))</f>
        <v>TURMEL JULIEN</v>
      </c>
      <c r="D36" s="4" t="str">
        <f>IF(ISBLANK('Liste des engagés'!$B$8),"",VLOOKUP(D35,lp,2))</f>
        <v>ROSNARHO Noah</v>
      </c>
      <c r="E36" s="4" t="str">
        <f>IF(ISBLANK('Liste des engagés'!$B$8),"",VLOOKUP(E35,lp,2))</f>
        <v>ROSNARHO Noah</v>
      </c>
      <c r="F36" s="4" t="str">
        <f>IF(ISBLANK('Liste des engagés'!$B$8),"",VLOOKUP(F35,lp,2))</f>
        <v>ROSNARHO Noah</v>
      </c>
      <c r="G36" s="4" t="str">
        <f>IF(ISBLANK('Liste des engagés'!$B$8),"",VLOOKUP(G35,lp,2))</f>
        <v>ROSNARHO Noah</v>
      </c>
      <c r="H36" s="4" t="str">
        <f>IF(ISBLANK('Liste des engagés'!$B$8),"",VLOOKUP(H35,lp,2))</f>
        <v>ROSNARHO Noah</v>
      </c>
      <c r="I36" s="4" t="str">
        <f>IF(ISBLANK('Liste des engagés'!$B$8),"",VLOOKUP(I35,lp,2))</f>
        <v>ROSNARHO Noah</v>
      </c>
      <c r="J36" s="4" t="str">
        <f>IF(ISBLANK('Liste des engagés'!$B$8),"",VLOOKUP(J35,lp,2))</f>
        <v>ROSNARHO Noah</v>
      </c>
    </row>
    <row r="37" spans="1:10" x14ac:dyDescent="0.25">
      <c r="A37" s="4" t="str">
        <f>IF(ISBLANK('Liste des engagés'!$B$8),"",VLOOKUP(A35,lp,3))</f>
        <v>UC Véloce Vannes</v>
      </c>
      <c r="B37" s="4" t="str">
        <f>IF(ISBLANK('Liste des engagés'!$B$8),"",VLOOKUP(B35,lp,3))</f>
        <v>UC Alréenne</v>
      </c>
      <c r="C37" s="4" t="str">
        <f>IF(ISBLANK('Liste des engagés'!$B$8),"",VLOOKUP(C35,lp,3))</f>
        <v>UC Véloce Vannes</v>
      </c>
      <c r="D37" s="4" t="str">
        <f>IF(ISBLANK('Liste des engagés'!$B$8),"",VLOOKUP(D35,lp,3))</f>
        <v>UC Alréenne</v>
      </c>
      <c r="E37" s="4" t="str">
        <f>IF(ISBLANK('Liste des engagés'!$B$8),"",VLOOKUP(E35,lp,3))</f>
        <v>UC Alréenne</v>
      </c>
      <c r="F37" s="4" t="str">
        <f>IF(ISBLANK('Liste des engagés'!$B$8),"",VLOOKUP(F35,lp,3))</f>
        <v>UC Alréenne</v>
      </c>
      <c r="G37" s="4" t="str">
        <f>IF(ISBLANK('Liste des engagés'!$B$8),"",VLOOKUP(G35,lp,3))</f>
        <v>UC Alréenne</v>
      </c>
      <c r="H37" s="4" t="str">
        <f>IF(ISBLANK('Liste des engagés'!$B$8),"",VLOOKUP(H35,lp,3))</f>
        <v>UC Alréenne</v>
      </c>
      <c r="I37" s="4" t="str">
        <f>IF(ISBLANK('Liste des engagés'!$B$8),"",VLOOKUP(I35,lp,3))</f>
        <v>UC Alréenne</v>
      </c>
      <c r="J37" s="4" t="str">
        <f>IF(ISBLANK('Liste des engagés'!$B$8),"",VLOOKUP(J35,lp,3))</f>
        <v>UC Alréenne</v>
      </c>
    </row>
    <row r="38" spans="1:10" s="11" customFormat="1" ht="14.25" thickBot="1" x14ac:dyDescent="0.3">
      <c r="A38" s="5">
        <f>IF(ISBLANK('Liste des engagés'!$B$8),"",VLOOKUP(A35,lp,4))</f>
        <v>0</v>
      </c>
      <c r="B38" s="5">
        <f>IF(ISBLANK('Liste des engagés'!$B$8),"",VLOOKUP(B35,lp,4))</f>
        <v>0</v>
      </c>
      <c r="C38" s="5">
        <f>IF(ISBLANK('Liste des engagés'!$B$8),"",VLOOKUP(C35,lp,4))</f>
        <v>0</v>
      </c>
      <c r="D38" s="5">
        <f>IF(ISBLANK('Liste des engagés'!$B$8),"",VLOOKUP(D35,lp,4))</f>
        <v>0</v>
      </c>
      <c r="E38" s="5">
        <f>IF(ISBLANK('Liste des engagés'!$B$8),"",VLOOKUP(E35,lp,4))</f>
        <v>0</v>
      </c>
      <c r="F38" s="5">
        <f>IF(ISBLANK('Liste des engagés'!$B$8),"",VLOOKUP(F35,lp,4))</f>
        <v>0</v>
      </c>
      <c r="G38" s="5">
        <f>IF(ISBLANK('Liste des engagés'!$B$8),"",VLOOKUP(G35,lp,4))</f>
        <v>0</v>
      </c>
      <c r="H38" s="5">
        <f>IF(ISBLANK('Liste des engagés'!$B$8),"",VLOOKUP(H35,lp,4))</f>
        <v>0</v>
      </c>
      <c r="I38" s="5">
        <f>IF(ISBLANK('Liste des engagés'!$B$8),"",VLOOKUP(I35,lp,4))</f>
        <v>0</v>
      </c>
      <c r="J38" s="5">
        <f>IF(ISBLANK('Liste des engagés'!$B$8),"",VLOOKUP(J35,lp,4))</f>
        <v>0</v>
      </c>
    </row>
    <row r="39" spans="1:10" s="8" customFormat="1" ht="30" x14ac:dyDescent="0.25">
      <c r="A39" s="7">
        <v>81</v>
      </c>
      <c r="B39" s="7">
        <v>82</v>
      </c>
      <c r="C39" s="7">
        <v>83</v>
      </c>
      <c r="D39" s="7">
        <v>84</v>
      </c>
      <c r="E39" s="7">
        <v>85</v>
      </c>
      <c r="F39" s="7">
        <v>86</v>
      </c>
      <c r="G39" s="7">
        <v>87</v>
      </c>
      <c r="H39" s="7">
        <v>88</v>
      </c>
      <c r="I39" s="7">
        <v>89</v>
      </c>
      <c r="J39" s="7">
        <v>90</v>
      </c>
    </row>
    <row r="40" spans="1:10" x14ac:dyDescent="0.25">
      <c r="A40" s="4" t="str">
        <f>IF(ISBLANK('Liste des engagés'!$B$8),"",VLOOKUP(A39,lp,2))</f>
        <v>ROSNARHO Noah</v>
      </c>
      <c r="B40" s="4" t="str">
        <f>IF(ISBLANK('Liste des engagés'!$B$8),"",VLOOKUP(B39,lp,2))</f>
        <v>ROSNARHO Noah</v>
      </c>
      <c r="C40" s="4" t="str">
        <f>IF(ISBLANK('Liste des engagés'!$B$8),"",VLOOKUP(C39,lp,2))</f>
        <v>ROSNARHO Noah</v>
      </c>
      <c r="D40" s="4" t="str">
        <f>IF(ISBLANK('Liste des engagés'!$B$8),"",VLOOKUP(D39,lp,2))</f>
        <v>ROSNARHO Noah</v>
      </c>
      <c r="E40" s="4" t="str">
        <f>IF(ISBLANK('Liste des engagés'!$B$8),"",VLOOKUP(E39,lp,2))</f>
        <v>ROSNARHO Noah</v>
      </c>
      <c r="F40" s="4" t="str">
        <f>IF(ISBLANK('Liste des engagés'!$B$8),"",VLOOKUP(F39,lp,2))</f>
        <v>ROSNARHO Noah</v>
      </c>
      <c r="G40" s="4" t="str">
        <f>IF(ISBLANK('Liste des engagés'!$B$8),"",VLOOKUP(G39,lp,2))</f>
        <v>ROSNARHO Noah</v>
      </c>
      <c r="H40" s="4" t="str">
        <f>IF(ISBLANK('Liste des engagés'!$B$8),"",VLOOKUP(H39,lp,2))</f>
        <v>ROSNARHO Noah</v>
      </c>
      <c r="I40" s="4" t="str">
        <f>IF(ISBLANK('Liste des engagés'!$B$8),"",VLOOKUP(I39,lp,2))</f>
        <v>ROSNARHO Noah</v>
      </c>
      <c r="J40" s="4" t="str">
        <f>IF(ISBLANK('Liste des engagés'!$B$8),"",VLOOKUP(J39,lp,2))</f>
        <v>ROSNARHO Noah</v>
      </c>
    </row>
    <row r="41" spans="1:10" x14ac:dyDescent="0.25">
      <c r="A41" s="4" t="str">
        <f>IF(ISBLANK('Liste des engagés'!$B$8),"",VLOOKUP(A39,lp,3))</f>
        <v>UC Alréenne</v>
      </c>
      <c r="B41" s="4" t="str">
        <f>IF(ISBLANK('Liste des engagés'!$B$8),"",VLOOKUP(B39,lp,3))</f>
        <v>UC Alréenne</v>
      </c>
      <c r="C41" s="4" t="str">
        <f>IF(ISBLANK('Liste des engagés'!$B$8),"",VLOOKUP(C39,lp,3))</f>
        <v>UC Alréenne</v>
      </c>
      <c r="D41" s="4" t="str">
        <f>IF(ISBLANK('Liste des engagés'!$B$8),"",VLOOKUP(D39,lp,3))</f>
        <v>UC Alréenne</v>
      </c>
      <c r="E41" s="4" t="str">
        <f>IF(ISBLANK('Liste des engagés'!$B$8),"",VLOOKUP(E39,lp,3))</f>
        <v>UC Alréenne</v>
      </c>
      <c r="F41" s="4" t="str">
        <f>IF(ISBLANK('Liste des engagés'!$B$8),"",VLOOKUP(F39,lp,3))</f>
        <v>UC Alréenne</v>
      </c>
      <c r="G41" s="4" t="str">
        <f>IF(ISBLANK('Liste des engagés'!$B$8),"",VLOOKUP(G39,lp,3))</f>
        <v>UC Alréenne</v>
      </c>
      <c r="H41" s="4" t="str">
        <f>IF(ISBLANK('Liste des engagés'!$B$8),"",VLOOKUP(H39,lp,3))</f>
        <v>UC Alréenne</v>
      </c>
      <c r="I41" s="4" t="str">
        <f>IF(ISBLANK('Liste des engagés'!$B$8),"",VLOOKUP(I39,lp,3))</f>
        <v>UC Alréenne</v>
      </c>
      <c r="J41" s="4" t="str">
        <f>IF(ISBLANK('Liste des engagés'!$B$8),"",VLOOKUP(J39,lp,3))</f>
        <v>UC Alréenne</v>
      </c>
    </row>
    <row r="42" spans="1:10" s="11" customFormat="1" ht="14.25" thickBot="1" x14ac:dyDescent="0.3">
      <c r="A42" s="5">
        <f>IF(ISBLANK('Liste des engagés'!$B$8),"",VLOOKUP(A39,lp,4))</f>
        <v>0</v>
      </c>
      <c r="B42" s="5">
        <f>IF(ISBLANK('Liste des engagés'!$B$8),"",VLOOKUP(B39,lp,4))</f>
        <v>0</v>
      </c>
      <c r="C42" s="5">
        <f>IF(ISBLANK('Liste des engagés'!$B$8),"",VLOOKUP(C39,lp,4))</f>
        <v>0</v>
      </c>
      <c r="D42" s="5">
        <f>IF(ISBLANK('Liste des engagés'!$B$8),"",VLOOKUP(D39,lp,4))</f>
        <v>0</v>
      </c>
      <c r="E42" s="5">
        <f>IF(ISBLANK('Liste des engagés'!$B$8),"",VLOOKUP(E39,lp,4))</f>
        <v>0</v>
      </c>
      <c r="F42" s="5">
        <f>IF(ISBLANK('Liste des engagés'!$B$8),"",VLOOKUP(F39,lp,4))</f>
        <v>0</v>
      </c>
      <c r="G42" s="5">
        <f>IF(ISBLANK('Liste des engagés'!$B$8),"",VLOOKUP(G39,lp,4))</f>
        <v>0</v>
      </c>
      <c r="H42" s="5">
        <f>IF(ISBLANK('Liste des engagés'!$B$8),"",VLOOKUP(H39,lp,4))</f>
        <v>0</v>
      </c>
      <c r="I42" s="5">
        <f>IF(ISBLANK('Liste des engagés'!$B$8),"",VLOOKUP(I39,lp,4))</f>
        <v>0</v>
      </c>
      <c r="J42" s="5">
        <f>IF(ISBLANK('Liste des engagés'!$B$8),"",VLOOKUP(J39,lp,4))</f>
        <v>0</v>
      </c>
    </row>
    <row r="43" spans="1:10" s="8" customFormat="1" ht="30" x14ac:dyDescent="0.25">
      <c r="A43" s="7">
        <v>91</v>
      </c>
      <c r="B43" s="7">
        <v>92</v>
      </c>
      <c r="C43" s="7">
        <v>93</v>
      </c>
      <c r="D43" s="7">
        <v>94</v>
      </c>
      <c r="E43" s="7">
        <v>95</v>
      </c>
      <c r="F43" s="7">
        <v>96</v>
      </c>
      <c r="G43" s="7">
        <v>97</v>
      </c>
      <c r="H43" s="7">
        <v>98</v>
      </c>
      <c r="I43" s="7">
        <v>99</v>
      </c>
      <c r="J43" s="7">
        <v>100</v>
      </c>
    </row>
    <row r="44" spans="1:10" x14ac:dyDescent="0.25">
      <c r="A44" s="4" t="str">
        <f>IF(ISBLANK('Liste des engagés'!$B$8),"",VLOOKUP(A43,lp,2))</f>
        <v>ROSNARHO Noah</v>
      </c>
      <c r="B44" s="4" t="str">
        <f>IF(ISBLANK('Liste des engagés'!$B$8),"",VLOOKUP(B43,lp,2))</f>
        <v>ROSNARHO Noah</v>
      </c>
      <c r="C44" s="4" t="str">
        <f>IF(ISBLANK('Liste des engagés'!$B$8),"",VLOOKUP(C43,lp,2))</f>
        <v>ROSNARHO Noah</v>
      </c>
      <c r="D44" s="4" t="str">
        <f>IF(ISBLANK('Liste des engagés'!$B$8),"",VLOOKUP(D43,lp,2))</f>
        <v>ROSNARHO Noah</v>
      </c>
      <c r="E44" s="4" t="str">
        <f>IF(ISBLANK('Liste des engagés'!$B$8),"",VLOOKUP(E43,lp,2))</f>
        <v>ROSNARHO Noah</v>
      </c>
      <c r="F44" s="4" t="str">
        <f>IF(ISBLANK('Liste des engagés'!$B$8),"",VLOOKUP(F43,lp,2))</f>
        <v>ROSNARHO Noah</v>
      </c>
      <c r="G44" s="4" t="str">
        <f>IF(ISBLANK('Liste des engagés'!$B$8),"",VLOOKUP(G43,lp,2))</f>
        <v>ROSNARHO Noah</v>
      </c>
      <c r="H44" s="4" t="str">
        <f>IF(ISBLANK('Liste des engagés'!$B$8),"",VLOOKUP(H43,lp,2))</f>
        <v>ROSNARHO Noah</v>
      </c>
      <c r="I44" s="4" t="str">
        <f>IF(ISBLANK('Liste des engagés'!$B$8),"",VLOOKUP(I43,lp,2))</f>
        <v>ROSNARHO Noah</v>
      </c>
      <c r="J44" s="4" t="str">
        <f>IF(ISBLANK('Liste des engagés'!$B$8),"",VLOOKUP(J43,lp,2))</f>
        <v>ROSNARHO Noah</v>
      </c>
    </row>
    <row r="45" spans="1:10" x14ac:dyDescent="0.25">
      <c r="A45" s="4" t="str">
        <f>IF(ISBLANK('Liste des engagés'!$B$8),"",VLOOKUP(A43,lp,3))</f>
        <v>UC Alréenne</v>
      </c>
      <c r="B45" s="4" t="str">
        <f>IF(ISBLANK('Liste des engagés'!$B$8),"",VLOOKUP(B43,lp,3))</f>
        <v>UC Alréenne</v>
      </c>
      <c r="C45" s="4" t="str">
        <f>IF(ISBLANK('Liste des engagés'!$B$8),"",VLOOKUP(C43,lp,3))</f>
        <v>UC Alréenne</v>
      </c>
      <c r="D45" s="4" t="str">
        <f>IF(ISBLANK('Liste des engagés'!$B$8),"",VLOOKUP(D43,lp,3))</f>
        <v>UC Alréenne</v>
      </c>
      <c r="E45" s="4" t="str">
        <f>IF(ISBLANK('Liste des engagés'!$B$8),"",VLOOKUP(E43,lp,3))</f>
        <v>UC Alréenne</v>
      </c>
      <c r="F45" s="4" t="str">
        <f>IF(ISBLANK('Liste des engagés'!$B$8),"",VLOOKUP(F43,lp,3))</f>
        <v>UC Alréenne</v>
      </c>
      <c r="G45" s="4" t="str">
        <f>IF(ISBLANK('Liste des engagés'!$B$8),"",VLOOKUP(G43,lp,3))</f>
        <v>UC Alréenne</v>
      </c>
      <c r="H45" s="4" t="str">
        <f>IF(ISBLANK('Liste des engagés'!$B$8),"",VLOOKUP(H43,lp,3))</f>
        <v>UC Alréenne</v>
      </c>
      <c r="I45" s="4" t="str">
        <f>IF(ISBLANK('Liste des engagés'!$B$8),"",VLOOKUP(I43,lp,3))</f>
        <v>UC Alréenne</v>
      </c>
      <c r="J45" s="4" t="str">
        <f>IF(ISBLANK('Liste des engagés'!$B$8),"",VLOOKUP(J43,lp,3))</f>
        <v>UC Alréenne</v>
      </c>
    </row>
    <row r="46" spans="1:10" s="10" customFormat="1" ht="13.5" thickBot="1" x14ac:dyDescent="0.3">
      <c r="A46" s="9">
        <f>IF(ISBLANK('Liste des engagés'!$B$8),"",VLOOKUP(A43,lp,4))</f>
        <v>0</v>
      </c>
      <c r="B46" s="9">
        <f>IF(ISBLANK('Liste des engagés'!$B$8),"",VLOOKUP(B43,lp,4))</f>
        <v>0</v>
      </c>
      <c r="C46" s="9">
        <f>IF(ISBLANK('Liste des engagés'!$B$8),"",VLOOKUP(C43,lp,4))</f>
        <v>0</v>
      </c>
      <c r="D46" s="9">
        <f>IF(ISBLANK('Liste des engagés'!$B$8),"",VLOOKUP(D43,lp,4))</f>
        <v>0</v>
      </c>
      <c r="E46" s="9">
        <f>IF(ISBLANK('Liste des engagés'!$B$8),"",VLOOKUP(E43,lp,4))</f>
        <v>0</v>
      </c>
      <c r="F46" s="9">
        <f>IF(ISBLANK('Liste des engagés'!$B$8),"",VLOOKUP(F43,lp,4))</f>
        <v>0</v>
      </c>
      <c r="G46" s="9">
        <f>IF(ISBLANK('Liste des engagés'!$B$8),"",VLOOKUP(G43,lp,4))</f>
        <v>0</v>
      </c>
      <c r="H46" s="9">
        <f>IF(ISBLANK('Liste des engagés'!$B$8),"",VLOOKUP(H43,lp,4))</f>
        <v>0</v>
      </c>
      <c r="I46" s="9">
        <f>IF(ISBLANK('Liste des engagés'!$B$8),"",VLOOKUP(I43,lp,4))</f>
        <v>0</v>
      </c>
      <c r="J46" s="9">
        <f>IF(ISBLANK('Liste des engagés'!$B$8),"",VLOOKUP(J43,lp,4))</f>
        <v>0</v>
      </c>
    </row>
    <row r="47" spans="1:10" s="8" customFormat="1" ht="30" x14ac:dyDescent="0.25">
      <c r="A47" s="7">
        <v>101</v>
      </c>
      <c r="B47" s="7">
        <v>102</v>
      </c>
      <c r="C47" s="7">
        <v>103</v>
      </c>
      <c r="D47" s="7">
        <v>104</v>
      </c>
      <c r="E47" s="7">
        <v>105</v>
      </c>
      <c r="F47" s="7">
        <v>106</v>
      </c>
      <c r="G47" s="7">
        <v>107</v>
      </c>
      <c r="H47" s="7">
        <v>108</v>
      </c>
      <c r="I47" s="7">
        <v>109</v>
      </c>
      <c r="J47" s="7">
        <v>110</v>
      </c>
    </row>
    <row r="48" spans="1:10" x14ac:dyDescent="0.25">
      <c r="A48" s="4" t="str">
        <f>IF(ISBLANK('Liste des engagés'!$B$8),"",VLOOKUP(A47,lp,2))</f>
        <v>ROSNARHO Noah</v>
      </c>
      <c r="B48" s="4" t="str">
        <f>IF(ISBLANK('Liste des engagés'!$B$8),"",VLOOKUP(B47,lp,2))</f>
        <v>ROSNARHO Noah</v>
      </c>
      <c r="C48" s="4" t="str">
        <f>IF(ISBLANK('Liste des engagés'!$B$8),"",VLOOKUP(C47,lp,2))</f>
        <v>ROSNARHO Noah</v>
      </c>
      <c r="D48" s="4" t="str">
        <f>IF(ISBLANK('Liste des engagés'!$B$8),"",VLOOKUP(D47,lp,2))</f>
        <v>ROSNARHO Noah</v>
      </c>
      <c r="E48" s="4" t="str">
        <f>IF(ISBLANK('Liste des engagés'!$B$8),"",VLOOKUP(E47,lp,2))</f>
        <v>ROSNARHO Noah</v>
      </c>
      <c r="F48" s="4" t="str">
        <f>IF(ISBLANK('Liste des engagés'!$B$8),"",VLOOKUP(F47,lp,2))</f>
        <v>ROSNARHO Noah</v>
      </c>
      <c r="G48" s="4" t="str">
        <f>IF(ISBLANK('Liste des engagés'!$B$8),"",VLOOKUP(G47,lp,2))</f>
        <v>ROSNARHO Noah</v>
      </c>
      <c r="H48" s="4" t="str">
        <f>IF(ISBLANK('Liste des engagés'!$B$8),"",VLOOKUP(H47,lp,2))</f>
        <v>ROSNARHO Noah</v>
      </c>
      <c r="I48" s="4" t="str">
        <f>IF(ISBLANK('Liste des engagés'!$B$8),"",VLOOKUP(I47,lp,2))</f>
        <v>ROSNARHO Noah</v>
      </c>
      <c r="J48" s="4" t="str">
        <f>IF(ISBLANK('Liste des engagés'!$B$8),"",VLOOKUP(J47,lp,2))</f>
        <v>ROSNARHO Noah</v>
      </c>
    </row>
    <row r="49" spans="1:10" x14ac:dyDescent="0.25">
      <c r="A49" s="4" t="str">
        <f>IF(ISBLANK('Liste des engagés'!$B$8),"",VLOOKUP(A47,lp,3))</f>
        <v>UC Alréenne</v>
      </c>
      <c r="B49" s="4" t="str">
        <f>IF(ISBLANK('Liste des engagés'!$B$8),"",VLOOKUP(B47,lp,3))</f>
        <v>UC Alréenne</v>
      </c>
      <c r="C49" s="4" t="str">
        <f>IF(ISBLANK('Liste des engagés'!$B$8),"",VLOOKUP(C47,lp,3))</f>
        <v>UC Alréenne</v>
      </c>
      <c r="D49" s="4" t="str">
        <f>IF(ISBLANK('Liste des engagés'!$B$8),"",VLOOKUP(D47,lp,3))</f>
        <v>UC Alréenne</v>
      </c>
      <c r="E49" s="4" t="str">
        <f>IF(ISBLANK('Liste des engagés'!$B$8),"",VLOOKUP(E47,lp,3))</f>
        <v>UC Alréenne</v>
      </c>
      <c r="F49" s="4" t="str">
        <f>IF(ISBLANK('Liste des engagés'!$B$8),"",VLOOKUP(F47,lp,3))</f>
        <v>UC Alréenne</v>
      </c>
      <c r="G49" s="4" t="str">
        <f>IF(ISBLANK('Liste des engagés'!$B$8),"",VLOOKUP(G47,lp,3))</f>
        <v>UC Alréenne</v>
      </c>
      <c r="H49" s="4" t="str">
        <f>IF(ISBLANK('Liste des engagés'!$B$8),"",VLOOKUP(H47,lp,3))</f>
        <v>UC Alréenne</v>
      </c>
      <c r="I49" s="4" t="str">
        <f>IF(ISBLANK('Liste des engagés'!$B$8),"",VLOOKUP(I47,lp,3))</f>
        <v>UC Alréenne</v>
      </c>
      <c r="J49" s="4" t="str">
        <f>IF(ISBLANK('Liste des engagés'!$B$8),"",VLOOKUP(J47,lp,3))</f>
        <v>UC Alréenne</v>
      </c>
    </row>
    <row r="50" spans="1:10" s="11" customFormat="1" ht="32.25" customHeight="1" thickBot="1" x14ac:dyDescent="0.3">
      <c r="A50" s="5">
        <f>IF(ISBLANK('Liste des engagés'!$B$8),"",VLOOKUP(A47,lp,4))</f>
        <v>0</v>
      </c>
      <c r="B50" s="5">
        <f>IF(ISBLANK('Liste des engagés'!$B$8),"",VLOOKUP(B47,lp,4))</f>
        <v>0</v>
      </c>
      <c r="C50" s="5">
        <f>IF(ISBLANK('Liste des engagés'!$B$8),"",VLOOKUP(C47,lp,4))</f>
        <v>0</v>
      </c>
      <c r="D50" s="5">
        <f>IF(ISBLANK('Liste des engagés'!$B$8),"",VLOOKUP(D47,lp,4))</f>
        <v>0</v>
      </c>
      <c r="E50" s="5">
        <f>IF(ISBLANK('Liste des engagés'!$B$8),"",VLOOKUP(E47,lp,4))</f>
        <v>0</v>
      </c>
      <c r="F50" s="5">
        <f>IF(ISBLANK('Liste des engagés'!$B$8),"",VLOOKUP(F47,lp,4))</f>
        <v>0</v>
      </c>
      <c r="G50" s="5">
        <f>IF(ISBLANK('Liste des engagés'!$B$8),"",VLOOKUP(G47,lp,4))</f>
        <v>0</v>
      </c>
      <c r="H50" s="5">
        <f>IF(ISBLANK('Liste des engagés'!$B$8),"",VLOOKUP(H47,lp,4))</f>
        <v>0</v>
      </c>
      <c r="I50" s="5">
        <f>IF(ISBLANK('Liste des engagés'!$B$8),"",VLOOKUP(I47,lp,4))</f>
        <v>0</v>
      </c>
      <c r="J50" s="5">
        <f>IF(ISBLANK('Liste des engagés'!$B$8),"",VLOOKUP(J47,lp,4))</f>
        <v>0</v>
      </c>
    </row>
    <row r="51" spans="1:10" s="8" customFormat="1" ht="30" x14ac:dyDescent="0.25">
      <c r="A51" s="7">
        <v>111</v>
      </c>
      <c r="B51" s="7">
        <v>112</v>
      </c>
      <c r="C51" s="7">
        <v>113</v>
      </c>
      <c r="D51" s="7">
        <v>114</v>
      </c>
      <c r="E51" s="7">
        <v>115</v>
      </c>
      <c r="F51" s="7">
        <v>116</v>
      </c>
      <c r="G51" s="7">
        <v>117</v>
      </c>
      <c r="H51" s="7">
        <v>118</v>
      </c>
      <c r="I51" s="7">
        <v>119</v>
      </c>
      <c r="J51" s="7">
        <v>120</v>
      </c>
    </row>
    <row r="52" spans="1:10" x14ac:dyDescent="0.25">
      <c r="A52" s="4" t="str">
        <f>IF(ISBLANK('Liste des engagés'!$B$8),"",VLOOKUP(A51,lp,2))</f>
        <v>ROSNARHO Noah</v>
      </c>
      <c r="B52" s="4" t="str">
        <f>IF(ISBLANK('Liste des engagés'!$B$8),"",VLOOKUP(B51,lp,2))</f>
        <v>ROSNARHO Noah</v>
      </c>
      <c r="C52" s="4" t="str">
        <f>IF(ISBLANK('Liste des engagés'!$B$8),"",VLOOKUP(C51,lp,2))</f>
        <v>ROSNARHO Noah</v>
      </c>
      <c r="D52" s="4" t="str">
        <f>IF(ISBLANK('Liste des engagés'!$B$8),"",VLOOKUP(D51,lp,2))</f>
        <v>ROSNARHO Noah</v>
      </c>
      <c r="E52" s="4" t="str">
        <f>IF(ISBLANK('Liste des engagés'!$B$8),"",VLOOKUP(E51,lp,2))</f>
        <v>ROSNARHO Noah</v>
      </c>
      <c r="F52" s="4" t="str">
        <f>IF(ISBLANK('Liste des engagés'!$B$8),"",VLOOKUP(F51,lp,2))</f>
        <v>ROSNARHO Noah</v>
      </c>
      <c r="G52" s="4" t="str">
        <f>IF(ISBLANK('Liste des engagés'!$B$8),"",VLOOKUP(G51,lp,2))</f>
        <v>ROSNARHO Noah</v>
      </c>
      <c r="H52" s="4" t="str">
        <f>IF(ISBLANK('Liste des engagés'!$B$8),"",VLOOKUP(H51,lp,2))</f>
        <v>ROSNARHO Noah</v>
      </c>
      <c r="I52" s="4" t="str">
        <f>IF(ISBLANK('Liste des engagés'!$B$8),"",VLOOKUP(I51,lp,2))</f>
        <v>ROSNARHO Noah</v>
      </c>
      <c r="J52" s="4" t="str">
        <f>IF(ISBLANK('Liste des engagés'!$B$8),"",VLOOKUP(J51,lp,2))</f>
        <v>ROSNARHO Noah</v>
      </c>
    </row>
    <row r="53" spans="1:10" x14ac:dyDescent="0.25">
      <c r="A53" s="4" t="str">
        <f>IF(ISBLANK('Liste des engagés'!$B$8),"",VLOOKUP(A51,lp,3))</f>
        <v>UC Alréenne</v>
      </c>
      <c r="B53" s="4" t="str">
        <f>IF(ISBLANK('Liste des engagés'!$B$8),"",VLOOKUP(B51,lp,3))</f>
        <v>UC Alréenne</v>
      </c>
      <c r="C53" s="4" t="str">
        <f>IF(ISBLANK('Liste des engagés'!$B$8),"",VLOOKUP(C51,lp,3))</f>
        <v>UC Alréenne</v>
      </c>
      <c r="D53" s="4" t="str">
        <f>IF(ISBLANK('Liste des engagés'!$B$8),"",VLOOKUP(D51,lp,3))</f>
        <v>UC Alréenne</v>
      </c>
      <c r="E53" s="4" t="str">
        <f>IF(ISBLANK('Liste des engagés'!$B$8),"",VLOOKUP(E51,lp,3))</f>
        <v>UC Alréenne</v>
      </c>
      <c r="F53" s="4" t="str">
        <f>IF(ISBLANK('Liste des engagés'!$B$8),"",VLOOKUP(F51,lp,3))</f>
        <v>UC Alréenne</v>
      </c>
      <c r="G53" s="4" t="str">
        <f>IF(ISBLANK('Liste des engagés'!$B$8),"",VLOOKUP(G51,lp,3))</f>
        <v>UC Alréenne</v>
      </c>
      <c r="H53" s="4" t="str">
        <f>IF(ISBLANK('Liste des engagés'!$B$8),"",VLOOKUP(H51,lp,3))</f>
        <v>UC Alréenne</v>
      </c>
      <c r="I53" s="4" t="str">
        <f>IF(ISBLANK('Liste des engagés'!$B$8),"",VLOOKUP(I51,lp,3))</f>
        <v>UC Alréenne</v>
      </c>
      <c r="J53" s="4" t="str">
        <f>IF(ISBLANK('Liste des engagés'!$B$8),"",VLOOKUP(J51,lp,3))</f>
        <v>UC Alréenne</v>
      </c>
    </row>
    <row r="54" spans="1:10" s="11" customFormat="1" ht="32.25" customHeight="1" thickBot="1" x14ac:dyDescent="0.3">
      <c r="A54" s="5">
        <f>IF(ISBLANK('Liste des engagés'!$B$8),"",VLOOKUP(A51,lp,4))</f>
        <v>0</v>
      </c>
      <c r="B54" s="5">
        <f>IF(ISBLANK('Liste des engagés'!$B$8),"",VLOOKUP(B51,lp,4))</f>
        <v>0</v>
      </c>
      <c r="C54" s="5">
        <f>IF(ISBLANK('Liste des engagés'!$B$8),"",VLOOKUP(C51,lp,4))</f>
        <v>0</v>
      </c>
      <c r="D54" s="5">
        <f>IF(ISBLANK('Liste des engagés'!$B$8),"",VLOOKUP(D51,lp,4))</f>
        <v>0</v>
      </c>
      <c r="E54" s="5">
        <f>IF(ISBLANK('Liste des engagés'!$B$8),"",VLOOKUP(E51,lp,4))</f>
        <v>0</v>
      </c>
      <c r="F54" s="5">
        <f>IF(ISBLANK('Liste des engagés'!$B$8),"",VLOOKUP(F51,lp,4))</f>
        <v>0</v>
      </c>
      <c r="G54" s="5">
        <f>IF(ISBLANK('Liste des engagés'!$B$8),"",VLOOKUP(G51,lp,4))</f>
        <v>0</v>
      </c>
      <c r="H54" s="5">
        <f>IF(ISBLANK('Liste des engagés'!$B$8),"",VLOOKUP(H51,lp,4))</f>
        <v>0</v>
      </c>
      <c r="I54" s="5">
        <f>IF(ISBLANK('Liste des engagés'!$B$8),"",VLOOKUP(I51,lp,4))</f>
        <v>0</v>
      </c>
      <c r="J54" s="5">
        <f>IF(ISBLANK('Liste des engagés'!$B$8),"",VLOOKUP(J51,lp,4))</f>
        <v>0</v>
      </c>
    </row>
    <row r="55" spans="1:10" s="8" customFormat="1" ht="30" x14ac:dyDescent="0.25">
      <c r="A55" s="7">
        <v>121</v>
      </c>
      <c r="B55" s="7">
        <v>122</v>
      </c>
      <c r="C55" s="7">
        <v>123</v>
      </c>
      <c r="D55" s="7">
        <v>124</v>
      </c>
      <c r="E55" s="7">
        <v>125</v>
      </c>
      <c r="F55" s="7">
        <v>126</v>
      </c>
      <c r="G55" s="7">
        <v>127</v>
      </c>
      <c r="H55" s="7">
        <v>128</v>
      </c>
      <c r="I55" s="7">
        <v>129</v>
      </c>
      <c r="J55" s="7">
        <v>130</v>
      </c>
    </row>
    <row r="56" spans="1:10" ht="22.5" customHeight="1" x14ac:dyDescent="0.25">
      <c r="A56" s="4" t="str">
        <f>IF(ISBLANK('Liste des engagés'!$B$8),"",VLOOKUP(A55,lp,2))</f>
        <v>ROSNARHO Noah</v>
      </c>
      <c r="B56" s="4" t="str">
        <f>IF(ISBLANK('Liste des engagés'!$B$8),"",VLOOKUP(B55,lp,2))</f>
        <v>ROSNARHO Noah</v>
      </c>
      <c r="C56" s="4" t="str">
        <f>IF(ISBLANK('Liste des engagés'!$B$8),"",VLOOKUP(C55,lp,2))</f>
        <v>ROSNARHO Noah</v>
      </c>
      <c r="D56" s="4" t="str">
        <f>IF(ISBLANK('Liste des engagés'!$B$8),"",VLOOKUP(D55,lp,2))</f>
        <v>ROSNARHO Noah</v>
      </c>
      <c r="E56" s="4" t="str">
        <f>IF(ISBLANK('Liste des engagés'!$B$8),"",VLOOKUP(E55,lp,2))</f>
        <v>ROSNARHO Noah</v>
      </c>
      <c r="F56" s="4" t="str">
        <f>IF(ISBLANK('Liste des engagés'!$B$8),"",VLOOKUP(F55,lp,2))</f>
        <v>ROSNARHO Noah</v>
      </c>
      <c r="G56" s="4"/>
      <c r="H56" s="4"/>
      <c r="I56" s="4"/>
      <c r="J56" s="4"/>
    </row>
    <row r="57" spans="1:10" x14ac:dyDescent="0.25">
      <c r="A57" s="4" t="str">
        <f>IF(ISBLANK('Liste des engagés'!$B$8),"",VLOOKUP(A55,lp,3))</f>
        <v>UC Alréenne</v>
      </c>
      <c r="B57" s="4" t="str">
        <f>IF(ISBLANK('Liste des engagés'!$B$8),"",VLOOKUP(B55,lp,3))</f>
        <v>UC Alréenne</v>
      </c>
      <c r="C57" s="4" t="str">
        <f>IF(ISBLANK('Liste des engagés'!$B$8),"",VLOOKUP(C55,lp,3))</f>
        <v>UC Alréenne</v>
      </c>
      <c r="D57" s="4" t="str">
        <f>IF(ISBLANK('Liste des engagés'!$B$8),"",VLOOKUP(D55,lp,3))</f>
        <v>UC Alréenne</v>
      </c>
      <c r="E57" s="4" t="str">
        <f>IF(ISBLANK('Liste des engagés'!$B$8),"",VLOOKUP(E55,lp,3))</f>
        <v>UC Alréenne</v>
      </c>
      <c r="F57" s="4" t="str">
        <f>IF(ISBLANK('Liste des engagés'!$B$8),"",VLOOKUP(F55,lp,3))</f>
        <v>UC Alréenne</v>
      </c>
      <c r="G57" s="4"/>
      <c r="H57" s="4"/>
      <c r="I57" s="4"/>
      <c r="J57" s="4"/>
    </row>
    <row r="58" spans="1:10" s="11" customFormat="1" ht="32.25" customHeight="1" thickBot="1" x14ac:dyDescent="0.3">
      <c r="A58" s="5">
        <f>IF(ISBLANK('Liste des engagés'!$B$8),"",VLOOKUP(A55,lp,4))</f>
        <v>0</v>
      </c>
      <c r="B58" s="5">
        <f>IF(ISBLANK('Liste des engagés'!$B$8),"",VLOOKUP(B55,lp,4))</f>
        <v>0</v>
      </c>
      <c r="C58" s="5">
        <f>IF(ISBLANK('Liste des engagés'!$B$8),"",VLOOKUP(C55,lp,4))</f>
        <v>0</v>
      </c>
      <c r="D58" s="5">
        <f>IF(ISBLANK('Liste des engagés'!$B$8),"",VLOOKUP(D55,lp,4))</f>
        <v>0</v>
      </c>
      <c r="E58" s="5">
        <f>IF(ISBLANK('Liste des engagés'!$B$8),"",VLOOKUP(E55,lp,4))</f>
        <v>0</v>
      </c>
      <c r="F58" s="5">
        <f>IF(ISBLANK('Liste des engagés'!$B$8),"",VLOOKUP(F55,lp,4))</f>
        <v>0</v>
      </c>
      <c r="G58" s="5"/>
      <c r="H58" s="5"/>
      <c r="I58" s="5"/>
      <c r="J58" s="5"/>
    </row>
  </sheetData>
  <mergeCells count="1">
    <mergeCell ref="A5:J5"/>
  </mergeCells>
  <phoneticPr fontId="0" type="noConversion"/>
  <pageMargins left="0.21" right="0.12" top="0.39" bottom="0.55000000000000004" header="0.4921259845" footer="0.4921259845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2"/>
  <sheetViews>
    <sheetView topLeftCell="A61" zoomScale="120" zoomScaleNormal="120" workbookViewId="0">
      <selection activeCell="C73" sqref="C73"/>
    </sheetView>
  </sheetViews>
  <sheetFormatPr baseColWidth="10" defaultRowHeight="15.75" x14ac:dyDescent="0.25"/>
  <cols>
    <col min="1" max="1" width="5.875" style="13" customWidth="1"/>
    <col min="2" max="2" width="6.75" style="13" customWidth="1"/>
    <col min="3" max="3" width="30.5" style="13" bestFit="1" customWidth="1"/>
    <col min="4" max="4" width="30.75" style="13" bestFit="1" customWidth="1"/>
    <col min="5" max="5" width="10.25" style="13" customWidth="1"/>
    <col min="6" max="16384" width="11" style="13"/>
  </cols>
  <sheetData>
    <row r="2" spans="1:6" s="32" customFormat="1" ht="14.25" x14ac:dyDescent="0.25"/>
    <row r="4" spans="1:6" s="34" customFormat="1" ht="14.25" x14ac:dyDescent="0.25"/>
    <row r="5" spans="1:6" s="14" customFormat="1" ht="15" customHeight="1" x14ac:dyDescent="0.25"/>
    <row r="6" spans="1:6" s="14" customFormat="1" ht="15" customHeight="1" x14ac:dyDescent="0.25"/>
    <row r="7" spans="1:6" s="14" customFormat="1" ht="15" customHeight="1" x14ac:dyDescent="0.25"/>
    <row r="8" spans="1:6" s="14" customFormat="1" ht="15" customHeight="1" x14ac:dyDescent="0.25"/>
    <row r="9" spans="1:6" s="14" customFormat="1" ht="23.25" x14ac:dyDescent="0.25">
      <c r="A9" s="31"/>
      <c r="B9" s="31"/>
      <c r="C9" s="94" t="s">
        <v>68</v>
      </c>
      <c r="D9" s="94"/>
      <c r="E9" s="33"/>
      <c r="F9" s="32"/>
    </row>
    <row r="10" spans="1:6" s="14" customFormat="1" ht="15" customHeight="1" x14ac:dyDescent="0.25">
      <c r="A10" s="13"/>
      <c r="B10" s="13"/>
      <c r="C10" s="13"/>
      <c r="D10" s="13"/>
      <c r="E10" s="13"/>
      <c r="F10" s="13"/>
    </row>
    <row r="11" spans="1:6" s="14" customFormat="1" ht="15" customHeight="1" x14ac:dyDescent="0.25">
      <c r="A11" s="73" t="s">
        <v>2</v>
      </c>
      <c r="B11" s="73" t="s">
        <v>7</v>
      </c>
      <c r="C11" s="73" t="s">
        <v>13</v>
      </c>
      <c r="D11" s="73" t="s">
        <v>12</v>
      </c>
      <c r="E11" s="73" t="s">
        <v>1</v>
      </c>
      <c r="F11" s="73" t="s">
        <v>11</v>
      </c>
    </row>
    <row r="12" spans="1:6" s="14" customFormat="1" ht="15" customHeight="1" x14ac:dyDescent="0.2">
      <c r="A12" s="84">
        <v>1</v>
      </c>
      <c r="B12" s="76">
        <v>4</v>
      </c>
      <c r="C12" s="79" t="s">
        <v>78</v>
      </c>
      <c r="D12" s="76" t="s">
        <v>79</v>
      </c>
      <c r="E12" s="74">
        <v>1.0981481481481481E-4</v>
      </c>
      <c r="F12" s="84">
        <v>1</v>
      </c>
    </row>
    <row r="13" spans="1:6" s="14" customFormat="1" ht="15" customHeight="1" x14ac:dyDescent="0.2">
      <c r="A13" s="84">
        <v>2</v>
      </c>
      <c r="B13" s="76">
        <v>18</v>
      </c>
      <c r="C13" s="80" t="s">
        <v>101</v>
      </c>
      <c r="D13" s="76" t="s">
        <v>83</v>
      </c>
      <c r="E13" s="74">
        <v>1.1023148148148148E-4</v>
      </c>
      <c r="F13" s="84">
        <v>2</v>
      </c>
    </row>
    <row r="14" spans="1:6" s="14" customFormat="1" ht="15" customHeight="1" x14ac:dyDescent="0.2">
      <c r="A14" s="84">
        <v>3</v>
      </c>
      <c r="B14" s="76">
        <v>46</v>
      </c>
      <c r="C14" s="80" t="s">
        <v>129</v>
      </c>
      <c r="D14" s="76" t="s">
        <v>77</v>
      </c>
      <c r="E14" s="74">
        <v>1.1099537037037036E-4</v>
      </c>
      <c r="F14" s="84">
        <v>3</v>
      </c>
    </row>
    <row r="15" spans="1:6" s="14" customFormat="1" ht="15" customHeight="1" x14ac:dyDescent="0.2">
      <c r="A15" s="84">
        <v>4</v>
      </c>
      <c r="B15" s="76">
        <v>26</v>
      </c>
      <c r="C15" s="79" t="s">
        <v>109</v>
      </c>
      <c r="D15" s="76" t="s">
        <v>75</v>
      </c>
      <c r="E15" s="74">
        <v>1.1121527777777777E-4</v>
      </c>
      <c r="F15" s="84">
        <v>4</v>
      </c>
    </row>
    <row r="16" spans="1:6" s="14" customFormat="1" ht="15" customHeight="1" x14ac:dyDescent="0.2">
      <c r="A16" s="84">
        <v>5</v>
      </c>
      <c r="B16" s="76">
        <v>37</v>
      </c>
      <c r="C16" s="79" t="s">
        <v>120</v>
      </c>
      <c r="D16" s="76" t="s">
        <v>75</v>
      </c>
      <c r="E16" s="74">
        <v>1.1273148148148149E-4</v>
      </c>
      <c r="F16" s="84">
        <v>5</v>
      </c>
    </row>
    <row r="17" spans="1:6" s="14" customFormat="1" ht="15" customHeight="1" x14ac:dyDescent="0.2">
      <c r="A17" s="84">
        <v>6</v>
      </c>
      <c r="B17" s="76">
        <v>53</v>
      </c>
      <c r="C17" s="79" t="s">
        <v>136</v>
      </c>
      <c r="D17" s="76" t="s">
        <v>79</v>
      </c>
      <c r="E17" s="74">
        <v>1.2658564814814816E-4</v>
      </c>
      <c r="F17" s="84">
        <v>6</v>
      </c>
    </row>
    <row r="18" spans="1:6" s="14" customFormat="1" ht="15" customHeight="1" x14ac:dyDescent="0.2">
      <c r="A18" s="84">
        <v>7</v>
      </c>
      <c r="B18" s="76">
        <v>16</v>
      </c>
      <c r="C18" s="79" t="s">
        <v>99</v>
      </c>
      <c r="D18" s="76" t="s">
        <v>79</v>
      </c>
      <c r="E18" s="74">
        <v>1.1340277777777777E-4</v>
      </c>
      <c r="F18" s="84">
        <v>7</v>
      </c>
    </row>
    <row r="19" spans="1:6" s="14" customFormat="1" ht="15" customHeight="1" x14ac:dyDescent="0.2">
      <c r="A19" s="84">
        <v>8</v>
      </c>
      <c r="B19" s="76">
        <v>14</v>
      </c>
      <c r="C19" s="79" t="s">
        <v>97</v>
      </c>
      <c r="D19" s="76" t="s">
        <v>75</v>
      </c>
      <c r="E19" s="74">
        <v>1.1452546296296296E-4</v>
      </c>
      <c r="F19" s="84">
        <v>8</v>
      </c>
    </row>
    <row r="20" spans="1:6" s="14" customFormat="1" ht="15" customHeight="1" x14ac:dyDescent="0.2">
      <c r="A20" s="84">
        <v>9</v>
      </c>
      <c r="B20" s="76">
        <v>45</v>
      </c>
      <c r="C20" s="79" t="s">
        <v>128</v>
      </c>
      <c r="D20" s="76" t="s">
        <v>75</v>
      </c>
      <c r="E20" s="74">
        <v>1.145949074074074E-4</v>
      </c>
      <c r="F20" s="84">
        <v>9</v>
      </c>
    </row>
    <row r="21" spans="1:6" s="14" customFormat="1" ht="15" customHeight="1" x14ac:dyDescent="0.25">
      <c r="A21" s="84">
        <v>10</v>
      </c>
      <c r="B21" s="76">
        <v>12</v>
      </c>
      <c r="C21" s="76" t="s">
        <v>94</v>
      </c>
      <c r="D21" s="82" t="s">
        <v>95</v>
      </c>
      <c r="E21" s="74">
        <v>1.1513888888888889E-4</v>
      </c>
      <c r="F21" s="84">
        <v>10</v>
      </c>
    </row>
    <row r="22" spans="1:6" s="14" customFormat="1" ht="15" customHeight="1" x14ac:dyDescent="0.2">
      <c r="A22" s="84">
        <v>11</v>
      </c>
      <c r="B22" s="76">
        <v>55</v>
      </c>
      <c r="C22" s="79" t="s">
        <v>138</v>
      </c>
      <c r="D22" s="76" t="s">
        <v>91</v>
      </c>
      <c r="E22" s="74">
        <v>1.1545138888888888E-4</v>
      </c>
      <c r="F22" s="84">
        <v>11</v>
      </c>
    </row>
    <row r="23" spans="1:6" s="14" customFormat="1" ht="15" customHeight="1" x14ac:dyDescent="0.2">
      <c r="A23" s="84">
        <v>12</v>
      </c>
      <c r="B23" s="76">
        <v>50</v>
      </c>
      <c r="C23" s="79" t="s">
        <v>133</v>
      </c>
      <c r="D23" s="76" t="s">
        <v>91</v>
      </c>
      <c r="E23" s="74">
        <v>1.1564814814814816E-4</v>
      </c>
      <c r="F23" s="84">
        <v>12</v>
      </c>
    </row>
    <row r="24" spans="1:6" s="14" customFormat="1" ht="15" customHeight="1" x14ac:dyDescent="0.25">
      <c r="A24" s="84">
        <v>13</v>
      </c>
      <c r="B24" s="76">
        <v>23</v>
      </c>
      <c r="C24" s="76" t="s">
        <v>106</v>
      </c>
      <c r="D24" s="82" t="s">
        <v>93</v>
      </c>
      <c r="E24" s="74">
        <v>1.1597222222222221E-4</v>
      </c>
      <c r="F24" s="84">
        <v>13</v>
      </c>
    </row>
    <row r="25" spans="1:6" s="14" customFormat="1" ht="15" customHeight="1" x14ac:dyDescent="0.2">
      <c r="A25" s="84">
        <v>14</v>
      </c>
      <c r="B25" s="76">
        <v>28</v>
      </c>
      <c r="C25" s="79" t="s">
        <v>111</v>
      </c>
      <c r="D25" s="76" t="s">
        <v>79</v>
      </c>
      <c r="E25" s="74">
        <v>1.1607638888888888E-4</v>
      </c>
      <c r="F25" s="84">
        <v>14</v>
      </c>
    </row>
    <row r="26" spans="1:6" s="14" customFormat="1" ht="15" customHeight="1" x14ac:dyDescent="0.2">
      <c r="A26" s="84">
        <v>15</v>
      </c>
      <c r="B26" s="76">
        <v>52</v>
      </c>
      <c r="C26" s="80" t="s">
        <v>135</v>
      </c>
      <c r="D26" s="76" t="s">
        <v>77</v>
      </c>
      <c r="E26" s="74">
        <v>1.1787037037037035E-4</v>
      </c>
      <c r="F26" s="84">
        <v>15</v>
      </c>
    </row>
    <row r="27" spans="1:6" s="14" customFormat="1" ht="15" customHeight="1" x14ac:dyDescent="0.2">
      <c r="A27" s="84">
        <v>16</v>
      </c>
      <c r="B27" s="76">
        <v>34</v>
      </c>
      <c r="C27" s="79" t="s">
        <v>117</v>
      </c>
      <c r="D27" s="76" t="s">
        <v>91</v>
      </c>
      <c r="E27" s="74">
        <v>1.1880787037037037E-4</v>
      </c>
      <c r="F27" s="84">
        <v>16</v>
      </c>
    </row>
    <row r="28" spans="1:6" s="14" customFormat="1" ht="15" customHeight="1" x14ac:dyDescent="0.2">
      <c r="A28" s="84">
        <v>17</v>
      </c>
      <c r="B28" s="76">
        <v>15</v>
      </c>
      <c r="C28" s="80" t="s">
        <v>98</v>
      </c>
      <c r="D28" s="76" t="s">
        <v>77</v>
      </c>
      <c r="E28" s="74">
        <v>1.1988425925925926E-4</v>
      </c>
      <c r="F28" s="84">
        <v>17</v>
      </c>
    </row>
    <row r="29" spans="1:6" s="14" customFormat="1" ht="15" customHeight="1" x14ac:dyDescent="0.2">
      <c r="A29" s="84">
        <v>18</v>
      </c>
      <c r="B29" s="76">
        <v>39</v>
      </c>
      <c r="C29" s="79" t="s">
        <v>122</v>
      </c>
      <c r="D29" s="76" t="s">
        <v>79</v>
      </c>
      <c r="E29" s="74">
        <v>1.202662037037037E-4</v>
      </c>
      <c r="F29" s="84">
        <v>18</v>
      </c>
    </row>
    <row r="30" spans="1:6" s="14" customFormat="1" ht="15" x14ac:dyDescent="0.2">
      <c r="A30" s="84">
        <v>19</v>
      </c>
      <c r="B30" s="76">
        <v>31</v>
      </c>
      <c r="C30" s="80" t="s">
        <v>114</v>
      </c>
      <c r="D30" s="76" t="s">
        <v>85</v>
      </c>
      <c r="E30" s="74">
        <v>1.2124999999999999E-4</v>
      </c>
      <c r="F30" s="84">
        <v>19</v>
      </c>
    </row>
    <row r="31" spans="1:6" s="14" customFormat="1" ht="15" x14ac:dyDescent="0.2">
      <c r="A31" s="84">
        <v>20</v>
      </c>
      <c r="B31" s="76">
        <v>30</v>
      </c>
      <c r="C31" s="80" t="s">
        <v>113</v>
      </c>
      <c r="D31" s="76" t="s">
        <v>83</v>
      </c>
      <c r="E31" s="74">
        <v>1.2142361111111112E-4</v>
      </c>
      <c r="F31" s="84">
        <v>20</v>
      </c>
    </row>
    <row r="32" spans="1:6" s="14" customFormat="1" ht="15" customHeight="1" x14ac:dyDescent="0.2">
      <c r="A32" s="84">
        <v>21</v>
      </c>
      <c r="B32" s="76">
        <v>71</v>
      </c>
      <c r="C32" s="80" t="s">
        <v>154</v>
      </c>
      <c r="D32" s="76" t="s">
        <v>77</v>
      </c>
      <c r="E32" s="74">
        <v>1.2144675925925925E-4</v>
      </c>
      <c r="F32" s="84">
        <v>21</v>
      </c>
    </row>
    <row r="33" spans="1:6" s="14" customFormat="1" ht="15" customHeight="1" x14ac:dyDescent="0.2">
      <c r="A33" s="84">
        <v>22</v>
      </c>
      <c r="B33" s="76">
        <v>70</v>
      </c>
      <c r="C33" s="79" t="s">
        <v>153</v>
      </c>
      <c r="D33" s="76" t="s">
        <v>79</v>
      </c>
      <c r="E33" s="74">
        <v>1.2165509259259258E-4</v>
      </c>
      <c r="F33" s="84">
        <v>22</v>
      </c>
    </row>
    <row r="34" spans="1:6" s="14" customFormat="1" ht="15" x14ac:dyDescent="0.2">
      <c r="A34" s="84">
        <v>23</v>
      </c>
      <c r="B34" s="76">
        <v>69</v>
      </c>
      <c r="C34" s="80" t="s">
        <v>152</v>
      </c>
      <c r="D34" s="76" t="s">
        <v>77</v>
      </c>
      <c r="E34" s="74">
        <v>1.2216435185185184E-4</v>
      </c>
      <c r="F34" s="84">
        <v>23</v>
      </c>
    </row>
    <row r="35" spans="1:6" s="14" customFormat="1" ht="15" x14ac:dyDescent="0.2">
      <c r="A35" s="84">
        <v>24</v>
      </c>
      <c r="B35" s="76">
        <v>17</v>
      </c>
      <c r="C35" s="80" t="s">
        <v>100</v>
      </c>
      <c r="D35" s="76" t="s">
        <v>81</v>
      </c>
      <c r="E35" s="74">
        <v>1.2219907407407408E-4</v>
      </c>
      <c r="F35" s="84">
        <v>24</v>
      </c>
    </row>
    <row r="36" spans="1:6" s="14" customFormat="1" ht="15" x14ac:dyDescent="0.2">
      <c r="A36" s="84">
        <v>25</v>
      </c>
      <c r="B36" s="76">
        <v>3</v>
      </c>
      <c r="C36" s="80" t="s">
        <v>76</v>
      </c>
      <c r="D36" s="76" t="s">
        <v>77</v>
      </c>
      <c r="E36" s="74">
        <v>1.2234953703703705E-4</v>
      </c>
      <c r="F36" s="84">
        <v>25</v>
      </c>
    </row>
    <row r="37" spans="1:6" s="14" customFormat="1" ht="15" x14ac:dyDescent="0.2">
      <c r="A37" s="84">
        <v>26</v>
      </c>
      <c r="B37" s="76">
        <v>25</v>
      </c>
      <c r="C37" s="79" t="s">
        <v>108</v>
      </c>
      <c r="D37" s="76" t="s">
        <v>73</v>
      </c>
      <c r="E37" s="74">
        <v>1.237962962962963E-4</v>
      </c>
      <c r="F37" s="84">
        <v>26</v>
      </c>
    </row>
    <row r="38" spans="1:6" s="14" customFormat="1" ht="15" x14ac:dyDescent="0.2">
      <c r="A38" s="84">
        <v>27</v>
      </c>
      <c r="B38" s="76">
        <v>65</v>
      </c>
      <c r="C38" s="80" t="s">
        <v>148</v>
      </c>
      <c r="D38" s="76" t="s">
        <v>77</v>
      </c>
      <c r="E38" s="74">
        <v>1.2451388888888888E-4</v>
      </c>
      <c r="F38" s="84">
        <v>27</v>
      </c>
    </row>
    <row r="39" spans="1:6" s="14" customFormat="1" ht="15" x14ac:dyDescent="0.2">
      <c r="A39" s="84">
        <v>28</v>
      </c>
      <c r="B39" s="76">
        <v>62</v>
      </c>
      <c r="C39" s="79" t="s">
        <v>145</v>
      </c>
      <c r="D39" s="76" t="s">
        <v>79</v>
      </c>
      <c r="E39" s="74">
        <v>1.2518518518518518E-4</v>
      </c>
      <c r="F39" s="84">
        <v>28</v>
      </c>
    </row>
    <row r="40" spans="1:6" s="14" customFormat="1" ht="15" x14ac:dyDescent="0.2">
      <c r="A40" s="84">
        <v>29</v>
      </c>
      <c r="B40" s="76">
        <v>27</v>
      </c>
      <c r="C40" s="80" t="s">
        <v>110</v>
      </c>
      <c r="D40" s="76" t="s">
        <v>77</v>
      </c>
      <c r="E40" s="74">
        <v>1.2624999999999998E-4</v>
      </c>
      <c r="F40" s="84">
        <v>29</v>
      </c>
    </row>
    <row r="41" spans="1:6" s="14" customFormat="1" ht="15" x14ac:dyDescent="0.2">
      <c r="A41" s="84">
        <v>30</v>
      </c>
      <c r="B41" s="76">
        <v>5</v>
      </c>
      <c r="C41" s="80" t="s">
        <v>80</v>
      </c>
      <c r="D41" s="76" t="s">
        <v>81</v>
      </c>
      <c r="E41" s="74">
        <v>1.2636574074074075E-4</v>
      </c>
      <c r="F41" s="84">
        <v>30</v>
      </c>
    </row>
    <row r="42" spans="1:6" s="14" customFormat="1" ht="15" x14ac:dyDescent="0.2">
      <c r="A42" s="84">
        <v>31</v>
      </c>
      <c r="B42" s="76">
        <v>66</v>
      </c>
      <c r="C42" s="79" t="s">
        <v>149</v>
      </c>
      <c r="D42" s="76" t="s">
        <v>79</v>
      </c>
      <c r="E42" s="74">
        <v>1.2800925925925927E-4</v>
      </c>
      <c r="F42" s="84">
        <v>31</v>
      </c>
    </row>
    <row r="43" spans="1:6" s="14" customFormat="1" ht="15" x14ac:dyDescent="0.2">
      <c r="A43" s="84">
        <v>32</v>
      </c>
      <c r="B43" s="76">
        <v>61</v>
      </c>
      <c r="C43" s="80" t="s">
        <v>144</v>
      </c>
      <c r="D43" s="76" t="s">
        <v>77</v>
      </c>
      <c r="E43" s="74">
        <v>1.2803240740740741E-4</v>
      </c>
      <c r="F43" s="84">
        <v>32</v>
      </c>
    </row>
    <row r="44" spans="1:6" s="14" customFormat="1" ht="15" customHeight="1" x14ac:dyDescent="0.2">
      <c r="A44" s="84">
        <v>33</v>
      </c>
      <c r="B44" s="76">
        <v>22</v>
      </c>
      <c r="C44" s="79" t="s">
        <v>105</v>
      </c>
      <c r="D44" s="76" t="s">
        <v>91</v>
      </c>
      <c r="E44" s="74">
        <v>1.2828703703703703E-4</v>
      </c>
      <c r="F44" s="84">
        <v>33</v>
      </c>
    </row>
    <row r="45" spans="1:6" s="14" customFormat="1" ht="15" customHeight="1" x14ac:dyDescent="0.2">
      <c r="A45" s="84">
        <v>34</v>
      </c>
      <c r="B45" s="76">
        <v>68</v>
      </c>
      <c r="C45" s="79" t="s">
        <v>151</v>
      </c>
      <c r="D45" s="76" t="s">
        <v>91</v>
      </c>
      <c r="E45" s="74">
        <v>1.2850694444444444E-4</v>
      </c>
      <c r="F45" s="84">
        <v>34</v>
      </c>
    </row>
    <row r="46" spans="1:6" s="14" customFormat="1" ht="15" x14ac:dyDescent="0.2">
      <c r="A46" s="84">
        <v>35</v>
      </c>
      <c r="B46" s="76">
        <v>32</v>
      </c>
      <c r="C46" s="79" t="s">
        <v>115</v>
      </c>
      <c r="D46" s="76" t="s">
        <v>87</v>
      </c>
      <c r="E46" s="74">
        <v>1.2879629629629631E-4</v>
      </c>
      <c r="F46" s="84">
        <v>35</v>
      </c>
    </row>
    <row r="47" spans="1:6" s="14" customFormat="1" ht="15" x14ac:dyDescent="0.2">
      <c r="A47" s="84">
        <v>36</v>
      </c>
      <c r="B47" s="76">
        <v>72</v>
      </c>
      <c r="C47" s="79" t="s">
        <v>155</v>
      </c>
      <c r="D47" s="76" t="s">
        <v>79</v>
      </c>
      <c r="E47" s="74">
        <v>1.2888888888888886E-4</v>
      </c>
      <c r="F47" s="84">
        <v>36</v>
      </c>
    </row>
    <row r="48" spans="1:6" s="14" customFormat="1" ht="15" x14ac:dyDescent="0.2">
      <c r="A48" s="84">
        <v>37</v>
      </c>
      <c r="B48" s="76">
        <v>47</v>
      </c>
      <c r="C48" s="79" t="s">
        <v>130</v>
      </c>
      <c r="D48" s="76" t="s">
        <v>79</v>
      </c>
      <c r="E48" s="74">
        <v>1.2903935185185184E-4</v>
      </c>
      <c r="F48" s="84">
        <v>37</v>
      </c>
    </row>
    <row r="49" spans="1:6" s="14" customFormat="1" ht="15" x14ac:dyDescent="0.2">
      <c r="A49" s="84">
        <v>38</v>
      </c>
      <c r="B49" s="76">
        <v>2</v>
      </c>
      <c r="C49" s="79" t="s">
        <v>74</v>
      </c>
      <c r="D49" s="76" t="s">
        <v>75</v>
      </c>
      <c r="E49" s="74">
        <v>1.2921296296296295E-4</v>
      </c>
      <c r="F49" s="84">
        <v>38</v>
      </c>
    </row>
    <row r="50" spans="1:6" s="14" customFormat="1" ht="15" customHeight="1" x14ac:dyDescent="0.25">
      <c r="A50" s="84">
        <v>39</v>
      </c>
      <c r="B50" s="76">
        <v>36</v>
      </c>
      <c r="C50" s="83" t="s">
        <v>119</v>
      </c>
      <c r="D50" s="76" t="s">
        <v>73</v>
      </c>
      <c r="E50" s="74">
        <v>1.2937500000000001E-4</v>
      </c>
      <c r="F50" s="84">
        <v>39</v>
      </c>
    </row>
    <row r="51" spans="1:6" s="14" customFormat="1" ht="15" x14ac:dyDescent="0.2">
      <c r="A51" s="84">
        <v>40</v>
      </c>
      <c r="B51" s="76">
        <v>54</v>
      </c>
      <c r="C51" s="79" t="s">
        <v>137</v>
      </c>
      <c r="D51" s="76" t="s">
        <v>89</v>
      </c>
      <c r="E51" s="74">
        <v>1.2939814814814815E-4</v>
      </c>
      <c r="F51" s="84">
        <v>40</v>
      </c>
    </row>
    <row r="52" spans="1:6" s="14" customFormat="1" ht="15" customHeight="1" x14ac:dyDescent="0.2">
      <c r="A52" s="84">
        <v>41</v>
      </c>
      <c r="B52" s="76">
        <v>13</v>
      </c>
      <c r="C52" s="79" t="s">
        <v>96</v>
      </c>
      <c r="D52" s="76" t="s">
        <v>73</v>
      </c>
      <c r="E52" s="74">
        <v>1.3057870370370369E-4</v>
      </c>
      <c r="F52" s="84">
        <v>41</v>
      </c>
    </row>
    <row r="53" spans="1:6" s="14" customFormat="1" ht="15" x14ac:dyDescent="0.2">
      <c r="A53" s="84">
        <v>42</v>
      </c>
      <c r="B53" s="76">
        <v>1</v>
      </c>
      <c r="C53" s="77" t="s">
        <v>72</v>
      </c>
      <c r="D53" s="78" t="s">
        <v>73</v>
      </c>
      <c r="E53" s="74">
        <v>1.3119212962962962E-4</v>
      </c>
      <c r="F53" s="84">
        <v>42</v>
      </c>
    </row>
    <row r="54" spans="1:6" s="14" customFormat="1" ht="15" x14ac:dyDescent="0.2">
      <c r="A54" s="84">
        <v>43</v>
      </c>
      <c r="B54" s="76">
        <v>20</v>
      </c>
      <c r="C54" s="77" t="s">
        <v>103</v>
      </c>
      <c r="D54" s="78" t="s">
        <v>87</v>
      </c>
      <c r="E54" s="74">
        <v>1.3145833333333333E-4</v>
      </c>
      <c r="F54" s="84">
        <v>43</v>
      </c>
    </row>
    <row r="55" spans="1:6" s="14" customFormat="1" ht="15" x14ac:dyDescent="0.2">
      <c r="A55" s="84">
        <v>44</v>
      </c>
      <c r="B55" s="76">
        <v>74</v>
      </c>
      <c r="C55" s="79" t="s">
        <v>157</v>
      </c>
      <c r="D55" s="76" t="s">
        <v>79</v>
      </c>
      <c r="E55" s="74">
        <v>1.3189814814814816E-4</v>
      </c>
      <c r="F55" s="84">
        <v>44</v>
      </c>
    </row>
    <row r="56" spans="1:6" s="14" customFormat="1" ht="15" x14ac:dyDescent="0.2">
      <c r="A56" s="84">
        <v>45</v>
      </c>
      <c r="B56" s="76">
        <v>57</v>
      </c>
      <c r="C56" s="80" t="s">
        <v>140</v>
      </c>
      <c r="D56" s="76" t="s">
        <v>77</v>
      </c>
      <c r="E56" s="74">
        <v>1.325925925925926E-4</v>
      </c>
      <c r="F56" s="84">
        <v>45</v>
      </c>
    </row>
    <row r="57" spans="1:6" s="14" customFormat="1" ht="15" x14ac:dyDescent="0.2">
      <c r="A57" s="84">
        <v>46</v>
      </c>
      <c r="B57" s="76">
        <v>60</v>
      </c>
      <c r="C57" s="79" t="s">
        <v>143</v>
      </c>
      <c r="D57" s="76" t="s">
        <v>91</v>
      </c>
      <c r="E57" s="74">
        <v>1.3290509259259261E-4</v>
      </c>
      <c r="F57" s="84">
        <v>46</v>
      </c>
    </row>
    <row r="58" spans="1:6" s="14" customFormat="1" ht="15" x14ac:dyDescent="0.2">
      <c r="A58" s="84">
        <v>47</v>
      </c>
      <c r="B58" s="76">
        <v>9</v>
      </c>
      <c r="C58" s="79" t="s">
        <v>88</v>
      </c>
      <c r="D58" s="76" t="s">
        <v>89</v>
      </c>
      <c r="E58" s="74">
        <v>1.3312500000000002E-4</v>
      </c>
      <c r="F58" s="84">
        <v>47</v>
      </c>
    </row>
    <row r="59" spans="1:6" s="14" customFormat="1" ht="15" x14ac:dyDescent="0.2">
      <c r="A59" s="84">
        <v>48</v>
      </c>
      <c r="B59" s="76">
        <v>19</v>
      </c>
      <c r="C59" s="80" t="s">
        <v>102</v>
      </c>
      <c r="D59" s="76" t="s">
        <v>85</v>
      </c>
      <c r="E59" s="74">
        <v>1.3430555555555556E-4</v>
      </c>
      <c r="F59" s="84">
        <v>48</v>
      </c>
    </row>
    <row r="60" spans="1:6" s="14" customFormat="1" ht="15" x14ac:dyDescent="0.2">
      <c r="A60" s="84">
        <v>49</v>
      </c>
      <c r="B60" s="76">
        <v>41</v>
      </c>
      <c r="C60" s="80" t="s">
        <v>124</v>
      </c>
      <c r="D60" s="76" t="s">
        <v>85</v>
      </c>
      <c r="E60" s="74">
        <v>1.343287037037037E-4</v>
      </c>
      <c r="F60" s="84">
        <v>49</v>
      </c>
    </row>
    <row r="61" spans="1:6" s="14" customFormat="1" ht="15" x14ac:dyDescent="0.2">
      <c r="A61" s="84">
        <v>50</v>
      </c>
      <c r="B61" s="76">
        <v>73</v>
      </c>
      <c r="C61" s="80" t="s">
        <v>156</v>
      </c>
      <c r="D61" s="76" t="s">
        <v>77</v>
      </c>
      <c r="E61" s="74">
        <v>1.3443287037037037E-4</v>
      </c>
      <c r="F61" s="84">
        <v>50</v>
      </c>
    </row>
    <row r="62" spans="1:6" s="14" customFormat="1" ht="15" x14ac:dyDescent="0.2">
      <c r="A62" s="84">
        <v>51</v>
      </c>
      <c r="B62" s="76">
        <v>29</v>
      </c>
      <c r="C62" s="80" t="s">
        <v>112</v>
      </c>
      <c r="D62" s="76" t="s">
        <v>81</v>
      </c>
      <c r="E62" s="74">
        <v>1.3517361111111111E-4</v>
      </c>
      <c r="F62" s="84">
        <v>51</v>
      </c>
    </row>
    <row r="63" spans="1:6" s="14" customFormat="1" ht="15" customHeight="1" x14ac:dyDescent="0.2">
      <c r="A63" s="84">
        <v>52</v>
      </c>
      <c r="B63" s="76">
        <v>51</v>
      </c>
      <c r="C63" s="79" t="s">
        <v>134</v>
      </c>
      <c r="D63" s="76" t="s">
        <v>75</v>
      </c>
      <c r="E63" s="74">
        <v>1.3535879629629632E-4</v>
      </c>
      <c r="F63" s="84">
        <v>52</v>
      </c>
    </row>
    <row r="64" spans="1:6" s="14" customFormat="1" ht="15" x14ac:dyDescent="0.2">
      <c r="A64" s="84">
        <v>53</v>
      </c>
      <c r="B64" s="76">
        <v>7</v>
      </c>
      <c r="C64" s="80" t="s">
        <v>84</v>
      </c>
      <c r="D64" s="76" t="s">
        <v>85</v>
      </c>
      <c r="E64" s="74">
        <v>1.3597222222222222E-4</v>
      </c>
      <c r="F64" s="84">
        <v>53</v>
      </c>
    </row>
    <row r="65" spans="1:6" s="14" customFormat="1" ht="15" customHeight="1" x14ac:dyDescent="0.25">
      <c r="A65" s="84">
        <v>54</v>
      </c>
      <c r="B65" s="76">
        <v>24</v>
      </c>
      <c r="C65" s="76" t="s">
        <v>107</v>
      </c>
      <c r="D65" s="82" t="s">
        <v>95</v>
      </c>
      <c r="E65" s="74">
        <v>1.3606481481481483E-4</v>
      </c>
      <c r="F65" s="84">
        <v>54</v>
      </c>
    </row>
    <row r="66" spans="1:6" s="14" customFormat="1" ht="15" x14ac:dyDescent="0.2">
      <c r="A66" s="84">
        <v>55</v>
      </c>
      <c r="B66" s="76">
        <v>8</v>
      </c>
      <c r="C66" s="77" t="s">
        <v>86</v>
      </c>
      <c r="D66" s="78" t="s">
        <v>87</v>
      </c>
      <c r="E66" s="74">
        <v>1.372337962962963E-4</v>
      </c>
      <c r="F66" s="84">
        <v>55</v>
      </c>
    </row>
    <row r="67" spans="1:6" s="14" customFormat="1" ht="15" x14ac:dyDescent="0.2">
      <c r="A67" s="84">
        <v>56</v>
      </c>
      <c r="B67" s="76">
        <v>21</v>
      </c>
      <c r="C67" s="79" t="s">
        <v>104</v>
      </c>
      <c r="D67" s="76" t="s">
        <v>89</v>
      </c>
      <c r="E67" s="74">
        <v>1.3744212962962964E-4</v>
      </c>
      <c r="F67" s="84">
        <v>56</v>
      </c>
    </row>
    <row r="68" spans="1:6" s="14" customFormat="1" ht="15" customHeight="1" x14ac:dyDescent="0.25">
      <c r="A68" s="84">
        <v>57</v>
      </c>
      <c r="B68" s="76">
        <v>44</v>
      </c>
      <c r="C68" s="83" t="s">
        <v>127</v>
      </c>
      <c r="D68" s="76" t="s">
        <v>73</v>
      </c>
      <c r="E68" s="74">
        <v>1.3858796296296297E-4</v>
      </c>
      <c r="F68" s="84">
        <v>57</v>
      </c>
    </row>
    <row r="69" spans="1:6" s="14" customFormat="1" ht="15" x14ac:dyDescent="0.2">
      <c r="A69" s="84">
        <v>58</v>
      </c>
      <c r="B69" s="76">
        <v>33</v>
      </c>
      <c r="C69" s="79" t="s">
        <v>116</v>
      </c>
      <c r="D69" s="76" t="s">
        <v>89</v>
      </c>
      <c r="E69" s="74">
        <v>1.391550925925926E-4</v>
      </c>
      <c r="F69" s="84">
        <v>58</v>
      </c>
    </row>
    <row r="70" spans="1:6" s="14" customFormat="1" ht="15" x14ac:dyDescent="0.2">
      <c r="A70" s="84">
        <v>59</v>
      </c>
      <c r="B70" s="76">
        <v>42</v>
      </c>
      <c r="C70" s="79" t="s">
        <v>125</v>
      </c>
      <c r="D70" s="76" t="s">
        <v>89</v>
      </c>
      <c r="E70" s="74">
        <v>1.4119212962962965E-4</v>
      </c>
      <c r="F70" s="84">
        <v>59</v>
      </c>
    </row>
    <row r="71" spans="1:6" s="14" customFormat="1" ht="15" x14ac:dyDescent="0.2">
      <c r="A71" s="84">
        <v>60</v>
      </c>
      <c r="B71" s="76">
        <v>67</v>
      </c>
      <c r="C71" s="79" t="s">
        <v>150</v>
      </c>
      <c r="D71" s="76" t="s">
        <v>89</v>
      </c>
      <c r="E71" s="74">
        <v>1.4171296296296298E-4</v>
      </c>
      <c r="F71" s="84">
        <v>60</v>
      </c>
    </row>
    <row r="72" spans="1:6" s="14" customFormat="1" ht="15" customHeight="1" x14ac:dyDescent="0.25">
      <c r="A72" s="84">
        <v>61</v>
      </c>
      <c r="B72" s="76">
        <v>35</v>
      </c>
      <c r="C72" s="76" t="s">
        <v>118</v>
      </c>
      <c r="D72" s="82" t="s">
        <v>95</v>
      </c>
      <c r="E72" s="74">
        <v>1.4251157407407409E-4</v>
      </c>
      <c r="F72" s="84">
        <v>61</v>
      </c>
    </row>
    <row r="73" spans="1:6" s="14" customFormat="1" ht="15" x14ac:dyDescent="0.2">
      <c r="A73" s="84">
        <v>62</v>
      </c>
      <c r="B73" s="76">
        <v>43</v>
      </c>
      <c r="C73" s="79" t="s">
        <v>126</v>
      </c>
      <c r="D73" s="76" t="s">
        <v>91</v>
      </c>
      <c r="E73" s="74">
        <v>1.4336805555555554E-4</v>
      </c>
      <c r="F73" s="84">
        <v>62</v>
      </c>
    </row>
    <row r="74" spans="1:6" s="14" customFormat="1" ht="15" customHeight="1" x14ac:dyDescent="0.25">
      <c r="A74" s="84">
        <v>63</v>
      </c>
      <c r="B74" s="76">
        <v>56</v>
      </c>
      <c r="C74" s="78" t="s">
        <v>139</v>
      </c>
      <c r="D74" s="78" t="s">
        <v>75</v>
      </c>
      <c r="E74" s="74">
        <v>1.4457175925925925E-4</v>
      </c>
      <c r="F74" s="84">
        <v>63</v>
      </c>
    </row>
    <row r="75" spans="1:6" s="14" customFormat="1" ht="15" x14ac:dyDescent="0.2">
      <c r="A75" s="84">
        <v>64</v>
      </c>
      <c r="B75" s="76">
        <v>58</v>
      </c>
      <c r="C75" s="79" t="s">
        <v>141</v>
      </c>
      <c r="D75" s="76" t="s">
        <v>79</v>
      </c>
      <c r="E75" s="74">
        <v>1.4482638888888886E-4</v>
      </c>
      <c r="F75" s="84">
        <v>64</v>
      </c>
    </row>
    <row r="76" spans="1:6" s="14" customFormat="1" ht="15" x14ac:dyDescent="0.2">
      <c r="A76" s="84">
        <v>65</v>
      </c>
      <c r="B76" s="76">
        <v>63</v>
      </c>
      <c r="C76" s="79" t="s">
        <v>146</v>
      </c>
      <c r="D76" s="76" t="s">
        <v>89</v>
      </c>
      <c r="E76" s="74">
        <v>1.4780092592592593E-4</v>
      </c>
      <c r="F76" s="84">
        <v>65</v>
      </c>
    </row>
    <row r="77" spans="1:6" s="14" customFormat="1" ht="15" x14ac:dyDescent="0.2">
      <c r="A77" s="84">
        <v>66</v>
      </c>
      <c r="B77" s="76">
        <v>49</v>
      </c>
      <c r="C77" s="79" t="s">
        <v>132</v>
      </c>
      <c r="D77" s="76" t="s">
        <v>89</v>
      </c>
      <c r="E77" s="74">
        <v>1.4878472222222222E-4</v>
      </c>
      <c r="F77" s="84">
        <v>66</v>
      </c>
    </row>
    <row r="78" spans="1:6" s="14" customFormat="1" ht="15" x14ac:dyDescent="0.2">
      <c r="A78" s="84">
        <v>67</v>
      </c>
      <c r="B78" s="76">
        <v>40</v>
      </c>
      <c r="C78" s="80" t="s">
        <v>123</v>
      </c>
      <c r="D78" s="76" t="s">
        <v>81</v>
      </c>
      <c r="E78" s="74">
        <v>1.5145833333333333E-4</v>
      </c>
      <c r="F78" s="84">
        <v>67</v>
      </c>
    </row>
    <row r="79" spans="1:6" s="14" customFormat="1" ht="15" x14ac:dyDescent="0.2">
      <c r="A79" s="84">
        <v>68</v>
      </c>
      <c r="B79" s="76">
        <v>6</v>
      </c>
      <c r="C79" s="80" t="s">
        <v>82</v>
      </c>
      <c r="D79" s="76" t="s">
        <v>83</v>
      </c>
      <c r="E79" s="74">
        <v>1.5289351851851854E-4</v>
      </c>
      <c r="F79" s="84">
        <v>68</v>
      </c>
    </row>
    <row r="80" spans="1:6" s="14" customFormat="1" ht="15" x14ac:dyDescent="0.2">
      <c r="A80" s="84">
        <v>69</v>
      </c>
      <c r="B80" s="76">
        <v>64</v>
      </c>
      <c r="C80" s="77" t="s">
        <v>147</v>
      </c>
      <c r="D80" s="78" t="s">
        <v>91</v>
      </c>
      <c r="E80" s="74">
        <v>1.5476851851851852E-4</v>
      </c>
      <c r="F80" s="84">
        <v>69</v>
      </c>
    </row>
    <row r="81" spans="3:5" s="14" customFormat="1" ht="14.25" x14ac:dyDescent="0.25">
      <c r="C81" s="14" t="str">
        <f>IF(ISBLANK(B81),"",VLOOKUP(B81,lp,2,FALSE))</f>
        <v/>
      </c>
      <c r="D81" s="14" t="str">
        <f>IF(ISBLANK(B81),"",VLOOKUP(B81,lp,3,FALSE))</f>
        <v/>
      </c>
      <c r="E81" s="26"/>
    </row>
    <row r="82" spans="3:5" s="14" customFormat="1" ht="14.25" x14ac:dyDescent="0.25">
      <c r="C82" s="14" t="str">
        <f>IF(ISBLANK(B82),"",VLOOKUP(B82,lp,2,FALSE))</f>
        <v/>
      </c>
      <c r="D82" s="14" t="str">
        <f>IF(ISBLANK(B82),"",VLOOKUP(B82,lp,3,FALSE))</f>
        <v/>
      </c>
      <c r="E82" s="26"/>
    </row>
    <row r="83" spans="3:5" s="14" customFormat="1" ht="14.25" x14ac:dyDescent="0.25">
      <c r="C83" s="14" t="str">
        <f>IF(ISBLANK(B83),"",VLOOKUP(B83,lp,2,FALSE))</f>
        <v/>
      </c>
      <c r="D83" s="14" t="str">
        <f>IF(ISBLANK(B83),"",VLOOKUP(B83,lp,3,FALSE))</f>
        <v/>
      </c>
      <c r="E83" s="26"/>
    </row>
    <row r="84" spans="3:5" s="14" customFormat="1" ht="14.25" x14ac:dyDescent="0.25">
      <c r="C84" s="14" t="str">
        <f>IF(ISBLANK(B84),"",VLOOKUP(B84,lp,2,FALSE))</f>
        <v/>
      </c>
      <c r="D84" s="14" t="str">
        <f>IF(ISBLANK(B84),"",VLOOKUP(B84,lp,3,FALSE))</f>
        <v/>
      </c>
      <c r="E84" s="26"/>
    </row>
    <row r="85" spans="3:5" s="14" customFormat="1" ht="14.25" x14ac:dyDescent="0.25">
      <c r="C85" s="14" t="str">
        <f>IF(ISBLANK(B85),"",VLOOKUP(B85,lp,2,FALSE))</f>
        <v/>
      </c>
      <c r="D85" s="14" t="str">
        <f>IF(ISBLANK(B85),"",VLOOKUP(B85,lp,3,FALSE))</f>
        <v/>
      </c>
      <c r="E85" s="26"/>
    </row>
    <row r="86" spans="3:5" s="14" customFormat="1" ht="14.25" x14ac:dyDescent="0.25">
      <c r="C86" s="14" t="str">
        <f>IF(ISBLANK(B86),"",VLOOKUP(B86,lp,2,FALSE))</f>
        <v/>
      </c>
      <c r="D86" s="14" t="str">
        <f>IF(ISBLANK(B86),"",VLOOKUP(B86,lp,3,FALSE))</f>
        <v/>
      </c>
      <c r="E86" s="26"/>
    </row>
    <row r="87" spans="3:5" s="14" customFormat="1" ht="14.25" x14ac:dyDescent="0.25">
      <c r="C87" s="14" t="str">
        <f>IF(ISBLANK(B87),"",VLOOKUP(B87,lp,2,FALSE))</f>
        <v/>
      </c>
      <c r="D87" s="14" t="str">
        <f>IF(ISBLANK(B87),"",VLOOKUP(B87,lp,3,FALSE))</f>
        <v/>
      </c>
      <c r="E87" s="26"/>
    </row>
    <row r="88" spans="3:5" s="14" customFormat="1" ht="14.25" x14ac:dyDescent="0.25">
      <c r="C88" s="14" t="str">
        <f>IF(ISBLANK(B88),"",VLOOKUP(B88,lp,2,FALSE))</f>
        <v/>
      </c>
      <c r="D88" s="14" t="str">
        <f>IF(ISBLANK(B88),"",VLOOKUP(B88,lp,3,FALSE))</f>
        <v/>
      </c>
      <c r="E88" s="26"/>
    </row>
    <row r="89" spans="3:5" s="14" customFormat="1" ht="14.25" x14ac:dyDescent="0.25">
      <c r="C89" s="14" t="str">
        <f>IF(ISBLANK(B89),"",VLOOKUP(B89,lp,2,FALSE))</f>
        <v/>
      </c>
      <c r="D89" s="14" t="str">
        <f>IF(ISBLANK(B89),"",VLOOKUP(B89,lp,3,FALSE))</f>
        <v/>
      </c>
      <c r="E89" s="26"/>
    </row>
    <row r="90" spans="3:5" s="14" customFormat="1" ht="14.25" x14ac:dyDescent="0.25">
      <c r="C90" s="14" t="str">
        <f>IF(ISBLANK(B90),"",VLOOKUP(B90,lp,2,FALSE))</f>
        <v/>
      </c>
      <c r="D90" s="14" t="str">
        <f>IF(ISBLANK(B90),"",VLOOKUP(B90,lp,3,FALSE))</f>
        <v/>
      </c>
      <c r="E90" s="26"/>
    </row>
    <row r="91" spans="3:5" s="14" customFormat="1" ht="14.25" x14ac:dyDescent="0.25">
      <c r="C91" s="14" t="str">
        <f>IF(ISBLANK(B91),"",VLOOKUP(B91,lp,2,FALSE))</f>
        <v/>
      </c>
      <c r="D91" s="14" t="str">
        <f>IF(ISBLANK(B91),"",VLOOKUP(B91,lp,3,FALSE))</f>
        <v/>
      </c>
      <c r="E91" s="26"/>
    </row>
    <row r="92" spans="3:5" s="14" customFormat="1" ht="14.25" x14ac:dyDescent="0.25">
      <c r="C92" s="14" t="str">
        <f>IF(ISBLANK(B92),"",VLOOKUP(B92,lp,2,FALSE))</f>
        <v/>
      </c>
      <c r="D92" s="14" t="str">
        <f>IF(ISBLANK(B92),"",VLOOKUP(B92,lp,3,FALSE))</f>
        <v/>
      </c>
      <c r="E92" s="26"/>
    </row>
    <row r="93" spans="3:5" s="14" customFormat="1" ht="14.25" x14ac:dyDescent="0.25">
      <c r="C93" s="14" t="str">
        <f>IF(ISBLANK(B93),"",VLOOKUP(B93,lp,2,FALSE))</f>
        <v/>
      </c>
      <c r="D93" s="14" t="str">
        <f>IF(ISBLANK(B93),"",VLOOKUP(B93,lp,3,FALSE))</f>
        <v/>
      </c>
      <c r="E93" s="26"/>
    </row>
    <row r="94" spans="3:5" s="14" customFormat="1" ht="14.25" x14ac:dyDescent="0.25">
      <c r="C94" s="14" t="str">
        <f>IF(ISBLANK(B94),"",VLOOKUP(B94,lp,2,FALSE))</f>
        <v/>
      </c>
      <c r="D94" s="14" t="str">
        <f>IF(ISBLANK(B94),"",VLOOKUP(B94,lp,3,FALSE))</f>
        <v/>
      </c>
      <c r="E94" s="26"/>
    </row>
    <row r="95" spans="3:5" s="14" customFormat="1" ht="14.25" x14ac:dyDescent="0.25">
      <c r="C95" s="14" t="str">
        <f>IF(ISBLANK(B95),"",VLOOKUP(B95,lp,2,FALSE))</f>
        <v/>
      </c>
      <c r="D95" s="14" t="str">
        <f>IF(ISBLANK(B95),"",VLOOKUP(B95,lp,3,FALSE))</f>
        <v/>
      </c>
      <c r="E95" s="26"/>
    </row>
    <row r="96" spans="3:5" s="14" customFormat="1" ht="14.25" x14ac:dyDescent="0.25">
      <c r="C96" s="14" t="str">
        <f>IF(ISBLANK(B96),"",VLOOKUP(B96,lp,2,FALSE))</f>
        <v/>
      </c>
      <c r="D96" s="14" t="str">
        <f>IF(ISBLANK(B96),"",VLOOKUP(B96,lp,3,FALSE))</f>
        <v/>
      </c>
      <c r="E96" s="26"/>
    </row>
    <row r="97" spans="3:5" s="14" customFormat="1" ht="14.25" x14ac:dyDescent="0.25">
      <c r="C97" s="14" t="str">
        <f>IF(ISBLANK(B97),"",VLOOKUP(B97,lp,2,FALSE))</f>
        <v/>
      </c>
      <c r="D97" s="14" t="str">
        <f>IF(ISBLANK(B97),"",VLOOKUP(B97,lp,3,FALSE))</f>
        <v/>
      </c>
      <c r="E97" s="26"/>
    </row>
    <row r="98" spans="3:5" s="14" customFormat="1" ht="14.25" x14ac:dyDescent="0.25">
      <c r="C98" s="14" t="str">
        <f>IF(ISBLANK(B98),"",VLOOKUP(B98,lp,2,FALSE))</f>
        <v/>
      </c>
      <c r="D98" s="14" t="str">
        <f>IF(ISBLANK(B98),"",VLOOKUP(B98,lp,3,FALSE))</f>
        <v/>
      </c>
      <c r="E98" s="26"/>
    </row>
    <row r="99" spans="3:5" s="14" customFormat="1" ht="14.25" x14ac:dyDescent="0.25">
      <c r="C99" s="14" t="str">
        <f>IF(ISBLANK(B99),"",VLOOKUP(B99,lp,2,FALSE))</f>
        <v/>
      </c>
      <c r="D99" s="14" t="str">
        <f>IF(ISBLANK(B99),"",VLOOKUP(B99,lp,3,FALSE))</f>
        <v/>
      </c>
      <c r="E99" s="26"/>
    </row>
    <row r="100" spans="3:5" s="14" customFormat="1" ht="14.25" x14ac:dyDescent="0.25">
      <c r="C100" s="14" t="str">
        <f>IF(ISBLANK(B100),"",VLOOKUP(B100,lp,2,FALSE))</f>
        <v/>
      </c>
      <c r="D100" s="14" t="str">
        <f>IF(ISBLANK(B100),"",VLOOKUP(B100,lp,3,FALSE))</f>
        <v/>
      </c>
      <c r="E100" s="26"/>
    </row>
    <row r="101" spans="3:5" s="14" customFormat="1" ht="14.25" x14ac:dyDescent="0.25">
      <c r="C101" s="14" t="str">
        <f>IF(ISBLANK(B101),"",VLOOKUP(B101,lp,2,FALSE))</f>
        <v/>
      </c>
      <c r="D101" s="14" t="str">
        <f>IF(ISBLANK(B101),"",VLOOKUP(B101,lp,3,FALSE))</f>
        <v/>
      </c>
      <c r="E101" s="26"/>
    </row>
    <row r="102" spans="3:5" s="14" customFormat="1" ht="14.25" x14ac:dyDescent="0.25">
      <c r="C102" s="14" t="str">
        <f>IF(ISBLANK(B102),"",VLOOKUP(B102,lp,2,FALSE))</f>
        <v/>
      </c>
      <c r="D102" s="14" t="str">
        <f>IF(ISBLANK(B102),"",VLOOKUP(B102,lp,3,FALSE))</f>
        <v/>
      </c>
      <c r="E102" s="26"/>
    </row>
    <row r="103" spans="3:5" s="14" customFormat="1" ht="14.25" x14ac:dyDescent="0.25">
      <c r="C103" s="14" t="str">
        <f>IF(ISBLANK(B103),"",VLOOKUP(B103,lp,2,FALSE))</f>
        <v/>
      </c>
      <c r="D103" s="14" t="str">
        <f>IF(ISBLANK(B103),"",VLOOKUP(B103,lp,3,FALSE))</f>
        <v/>
      </c>
      <c r="E103" s="26"/>
    </row>
    <row r="104" spans="3:5" s="14" customFormat="1" ht="14.25" x14ac:dyDescent="0.25">
      <c r="C104" s="14" t="str">
        <f>IF(ISBLANK(B104),"",VLOOKUP(B104,lp,2,FALSE))</f>
        <v/>
      </c>
      <c r="D104" s="14" t="str">
        <f>IF(ISBLANK(B104),"",VLOOKUP(B104,lp,3,FALSE))</f>
        <v/>
      </c>
      <c r="E104" s="26"/>
    </row>
    <row r="105" spans="3:5" s="14" customFormat="1" ht="14.25" x14ac:dyDescent="0.25">
      <c r="C105" s="14" t="str">
        <f>IF(ISBLANK(B105),"",VLOOKUP(B105,lp,2,FALSE))</f>
        <v/>
      </c>
      <c r="D105" s="14" t="str">
        <f>IF(ISBLANK(B105),"",VLOOKUP(B105,lp,3,FALSE))</f>
        <v/>
      </c>
      <c r="E105" s="26"/>
    </row>
    <row r="106" spans="3:5" s="14" customFormat="1" ht="14.25" x14ac:dyDescent="0.25">
      <c r="C106" s="14" t="str">
        <f>IF(ISBLANK(B106),"",VLOOKUP(B106,lp,2,FALSE))</f>
        <v/>
      </c>
      <c r="D106" s="14" t="str">
        <f>IF(ISBLANK(B106),"",VLOOKUP(B106,lp,3,FALSE))</f>
        <v/>
      </c>
      <c r="E106" s="26"/>
    </row>
    <row r="107" spans="3:5" s="14" customFormat="1" ht="14.25" x14ac:dyDescent="0.25">
      <c r="C107" s="14" t="str">
        <f>IF(ISBLANK(B107),"",VLOOKUP(B107,lp,2,FALSE))</f>
        <v/>
      </c>
      <c r="D107" s="14" t="str">
        <f>IF(ISBLANK(B107),"",VLOOKUP(B107,lp,3,FALSE))</f>
        <v/>
      </c>
      <c r="E107" s="26"/>
    </row>
    <row r="108" spans="3:5" s="14" customFormat="1" ht="14.25" x14ac:dyDescent="0.25">
      <c r="C108" s="14" t="str">
        <f>IF(ISBLANK(B108),"",VLOOKUP(B108,lp,2,FALSE))</f>
        <v/>
      </c>
      <c r="D108" s="14" t="str">
        <f>IF(ISBLANK(B108),"",VLOOKUP(B108,lp,3,FALSE))</f>
        <v/>
      </c>
      <c r="E108" s="26"/>
    </row>
    <row r="109" spans="3:5" s="14" customFormat="1" ht="14.25" x14ac:dyDescent="0.25">
      <c r="C109" s="14" t="str">
        <f>IF(ISBLANK(B109),"",VLOOKUP(B109,lp,2,FALSE))</f>
        <v/>
      </c>
      <c r="D109" s="14" t="str">
        <f>IF(ISBLANK(B109),"",VLOOKUP(B109,lp,3,FALSE))</f>
        <v/>
      </c>
      <c r="E109" s="26"/>
    </row>
    <row r="110" spans="3:5" s="14" customFormat="1" ht="14.25" x14ac:dyDescent="0.25">
      <c r="C110" s="14" t="str">
        <f>IF(ISBLANK(B110),"",VLOOKUP(B110,lp,2,FALSE))</f>
        <v/>
      </c>
      <c r="D110" s="14" t="str">
        <f>IF(ISBLANK(B110),"",VLOOKUP(B110,lp,3,FALSE))</f>
        <v/>
      </c>
      <c r="E110" s="26"/>
    </row>
    <row r="111" spans="3:5" s="14" customFormat="1" ht="14.25" x14ac:dyDescent="0.25">
      <c r="C111" s="14" t="str">
        <f>IF(ISBLANK(B111),"",VLOOKUP(B111,lp,2,FALSE))</f>
        <v/>
      </c>
      <c r="D111" s="14" t="str">
        <f>IF(ISBLANK(B111),"",VLOOKUP(B111,lp,3,FALSE))</f>
        <v/>
      </c>
      <c r="E111" s="26"/>
    </row>
    <row r="112" spans="3:5" s="14" customFormat="1" ht="14.25" x14ac:dyDescent="0.25">
      <c r="C112" s="14" t="str">
        <f>IF(ISBLANK(B112),"",VLOOKUP(B112,lp,2,FALSE))</f>
        <v/>
      </c>
      <c r="D112" s="14" t="str">
        <f>IF(ISBLANK(B112),"",VLOOKUP(B112,lp,3,FALSE))</f>
        <v/>
      </c>
      <c r="E112" s="26"/>
    </row>
    <row r="113" spans="3:5" s="14" customFormat="1" ht="14.25" x14ac:dyDescent="0.25">
      <c r="C113" s="14" t="str">
        <f>IF(ISBLANK(B113),"",VLOOKUP(B113,lp,2,FALSE))</f>
        <v/>
      </c>
      <c r="D113" s="14" t="str">
        <f>IF(ISBLANK(B113),"",VLOOKUP(B113,lp,3,FALSE))</f>
        <v/>
      </c>
      <c r="E113" s="26"/>
    </row>
    <row r="114" spans="3:5" s="14" customFormat="1" ht="14.25" x14ac:dyDescent="0.25">
      <c r="C114" s="14" t="str">
        <f>IF(ISBLANK(B114),"",VLOOKUP(B114,lp,2,FALSE))</f>
        <v/>
      </c>
      <c r="D114" s="14" t="str">
        <f>IF(ISBLANK(B114),"",VLOOKUP(B114,lp,3,FALSE))</f>
        <v/>
      </c>
      <c r="E114" s="26"/>
    </row>
    <row r="115" spans="3:5" s="14" customFormat="1" ht="14.25" x14ac:dyDescent="0.25">
      <c r="C115" s="14" t="str">
        <f>IF(ISBLANK(B115),"",VLOOKUP(B115,lp,2,FALSE))</f>
        <v/>
      </c>
      <c r="D115" s="14" t="str">
        <f>IF(ISBLANK(B115),"",VLOOKUP(B115,lp,3,FALSE))</f>
        <v/>
      </c>
      <c r="E115" s="26"/>
    </row>
    <row r="116" spans="3:5" s="14" customFormat="1" ht="14.25" x14ac:dyDescent="0.25">
      <c r="C116" s="14" t="str">
        <f>IF(ISBLANK(B116),"",VLOOKUP(B116,lp,2,FALSE))</f>
        <v/>
      </c>
      <c r="D116" s="14" t="str">
        <f>IF(ISBLANK(B116),"",VLOOKUP(B116,lp,3,FALSE))</f>
        <v/>
      </c>
      <c r="E116" s="26"/>
    </row>
    <row r="117" spans="3:5" s="14" customFormat="1" ht="14.25" x14ac:dyDescent="0.25">
      <c r="C117" s="14" t="str">
        <f>IF(ISBLANK(B117),"",VLOOKUP(B117,lp,2,FALSE))</f>
        <v/>
      </c>
      <c r="D117" s="14" t="str">
        <f>IF(ISBLANK(B117),"",VLOOKUP(B117,lp,3,FALSE))</f>
        <v/>
      </c>
      <c r="E117" s="26"/>
    </row>
    <row r="118" spans="3:5" s="14" customFormat="1" ht="14.25" x14ac:dyDescent="0.25">
      <c r="C118" s="14" t="str">
        <f>IF(ISBLANK(B118),"",VLOOKUP(B118,lp,2,FALSE))</f>
        <v/>
      </c>
      <c r="D118" s="14" t="str">
        <f>IF(ISBLANK(B118),"",VLOOKUP(B118,lp,3,FALSE))</f>
        <v/>
      </c>
      <c r="E118" s="26"/>
    </row>
    <row r="119" spans="3:5" s="14" customFormat="1" ht="14.25" x14ac:dyDescent="0.25">
      <c r="C119" s="14" t="str">
        <f>IF(ISBLANK(B119),"",VLOOKUP(B119,lp,2,FALSE))</f>
        <v/>
      </c>
      <c r="D119" s="14" t="str">
        <f>IF(ISBLANK(B119),"",VLOOKUP(B119,lp,3,FALSE))</f>
        <v/>
      </c>
      <c r="E119" s="26"/>
    </row>
    <row r="120" spans="3:5" s="14" customFormat="1" ht="14.25" x14ac:dyDescent="0.25">
      <c r="C120" s="14" t="str">
        <f>IF(ISBLANK(B120),"",VLOOKUP(B120,lp,2,FALSE))</f>
        <v/>
      </c>
      <c r="D120" s="14" t="str">
        <f>IF(ISBLANK(B120),"",VLOOKUP(B120,lp,3,FALSE))</f>
        <v/>
      </c>
      <c r="E120" s="26"/>
    </row>
    <row r="121" spans="3:5" s="14" customFormat="1" ht="14.25" x14ac:dyDescent="0.25">
      <c r="C121" s="14" t="str">
        <f>IF(ISBLANK(B121),"",VLOOKUP(B121,lp,2,FALSE))</f>
        <v/>
      </c>
      <c r="D121" s="14" t="str">
        <f>IF(ISBLANK(B121),"",VLOOKUP(B121,lp,3,FALSE))</f>
        <v/>
      </c>
      <c r="E121" s="26"/>
    </row>
    <row r="122" spans="3:5" s="14" customFormat="1" ht="14.25" x14ac:dyDescent="0.25">
      <c r="C122" s="14" t="str">
        <f>IF(ISBLANK(B122),"",VLOOKUP(B122,lp,2,FALSE))</f>
        <v/>
      </c>
      <c r="D122" s="14" t="str">
        <f>IF(ISBLANK(B122),"",VLOOKUP(B122,lp,3,FALSE))</f>
        <v/>
      </c>
      <c r="E122" s="26"/>
    </row>
    <row r="123" spans="3:5" s="14" customFormat="1" ht="14.25" x14ac:dyDescent="0.25">
      <c r="C123" s="14" t="str">
        <f>IF(ISBLANK(B123),"",VLOOKUP(B123,lp,2,FALSE))</f>
        <v/>
      </c>
      <c r="D123" s="14" t="str">
        <f>IF(ISBLANK(B123),"",VLOOKUP(B123,lp,3,FALSE))</f>
        <v/>
      </c>
      <c r="E123" s="26"/>
    </row>
    <row r="124" spans="3:5" s="14" customFormat="1" ht="14.25" x14ac:dyDescent="0.25">
      <c r="C124" s="14" t="str">
        <f>IF(ISBLANK(B124),"",VLOOKUP(B124,lp,2,FALSE))</f>
        <v/>
      </c>
      <c r="D124" s="14" t="str">
        <f>IF(ISBLANK(B124),"",VLOOKUP(B124,lp,3,FALSE))</f>
        <v/>
      </c>
      <c r="E124" s="26"/>
    </row>
    <row r="125" spans="3:5" s="14" customFormat="1" ht="14.25" x14ac:dyDescent="0.25">
      <c r="C125" s="14" t="str">
        <f>IF(ISBLANK(B125),"",VLOOKUP(B125,lp,2,FALSE))</f>
        <v/>
      </c>
      <c r="D125" s="14" t="str">
        <f>IF(ISBLANK(B125),"",VLOOKUP(B125,lp,3,FALSE))</f>
        <v/>
      </c>
      <c r="E125" s="26"/>
    </row>
    <row r="126" spans="3:5" s="14" customFormat="1" ht="14.25" x14ac:dyDescent="0.25">
      <c r="C126" s="14" t="str">
        <f>IF(ISBLANK(B126),"",VLOOKUP(B126,lp,2,FALSE))</f>
        <v/>
      </c>
      <c r="D126" s="14" t="str">
        <f>IF(ISBLANK(B126),"",VLOOKUP(B126,lp,3,FALSE))</f>
        <v/>
      </c>
      <c r="E126" s="26"/>
    </row>
    <row r="127" spans="3:5" s="14" customFormat="1" ht="14.25" x14ac:dyDescent="0.25">
      <c r="C127" s="14" t="str">
        <f>IF(ISBLANK(B127),"",VLOOKUP(B127,lp,2,FALSE))</f>
        <v/>
      </c>
      <c r="D127" s="14" t="str">
        <f>IF(ISBLANK(B127),"",VLOOKUP(B127,lp,3,FALSE))</f>
        <v/>
      </c>
      <c r="E127" s="26"/>
    </row>
    <row r="128" spans="3:5" s="14" customFormat="1" ht="14.25" x14ac:dyDescent="0.25">
      <c r="C128" s="14" t="str">
        <f>IF(ISBLANK(B128),"",VLOOKUP(B128,lp,2,FALSE))</f>
        <v/>
      </c>
      <c r="D128" s="14" t="str">
        <f>IF(ISBLANK(B128),"",VLOOKUP(B128,lp,3,FALSE))</f>
        <v/>
      </c>
      <c r="E128" s="26"/>
    </row>
    <row r="129" spans="3:5" s="14" customFormat="1" ht="14.25" x14ac:dyDescent="0.25">
      <c r="C129" s="14" t="str">
        <f>IF(ISBLANK(B129),"",VLOOKUP(B129,lp,2,FALSE))</f>
        <v/>
      </c>
      <c r="D129" s="14" t="str">
        <f>IF(ISBLANK(B129),"",VLOOKUP(B129,lp,3,FALSE))</f>
        <v/>
      </c>
      <c r="E129" s="26"/>
    </row>
    <row r="130" spans="3:5" s="14" customFormat="1" ht="14.25" x14ac:dyDescent="0.25">
      <c r="C130" s="14" t="str">
        <f>IF(ISBLANK(B130),"",VLOOKUP(B130,lp,2,FALSE))</f>
        <v/>
      </c>
      <c r="D130" s="14" t="str">
        <f>IF(ISBLANK(B130),"",VLOOKUP(B130,lp,3,FALSE))</f>
        <v/>
      </c>
      <c r="E130" s="26"/>
    </row>
    <row r="131" spans="3:5" s="14" customFormat="1" ht="14.25" x14ac:dyDescent="0.25">
      <c r="C131" s="14" t="str">
        <f>IF(ISBLANK(B131),"",VLOOKUP(B131,lp,2,FALSE))</f>
        <v/>
      </c>
      <c r="D131" s="14" t="str">
        <f>IF(ISBLANK(B131),"",VLOOKUP(B131,lp,3,FALSE))</f>
        <v/>
      </c>
      <c r="E131" s="26"/>
    </row>
    <row r="132" spans="3:5" s="14" customFormat="1" ht="14.25" x14ac:dyDescent="0.25">
      <c r="C132" s="14" t="str">
        <f>IF(ISBLANK(B132),"",VLOOKUP(B132,lp,2,FALSE))</f>
        <v/>
      </c>
      <c r="D132" s="14" t="str">
        <f>IF(ISBLANK(B132),"",VLOOKUP(B132,lp,3,FALSE))</f>
        <v/>
      </c>
      <c r="E132" s="26"/>
    </row>
    <row r="133" spans="3:5" s="14" customFormat="1" ht="14.25" x14ac:dyDescent="0.25">
      <c r="C133" s="14" t="str">
        <f>IF(ISBLANK(B133),"",VLOOKUP(B133,lp,2,FALSE))</f>
        <v/>
      </c>
      <c r="D133" s="14" t="str">
        <f>IF(ISBLANK(B133),"",VLOOKUP(B133,lp,3,FALSE))</f>
        <v/>
      </c>
      <c r="E133" s="26"/>
    </row>
    <row r="134" spans="3:5" s="14" customFormat="1" ht="14.25" x14ac:dyDescent="0.25">
      <c r="C134" s="14" t="str">
        <f>IF(ISBLANK(B134),"",VLOOKUP(B134,lp,2,FALSE))</f>
        <v/>
      </c>
      <c r="D134" s="14" t="str">
        <f>IF(ISBLANK(B134),"",VLOOKUP(B134,lp,3,FALSE))</f>
        <v/>
      </c>
      <c r="E134" s="26"/>
    </row>
    <row r="135" spans="3:5" s="14" customFormat="1" ht="14.25" x14ac:dyDescent="0.25">
      <c r="C135" s="14" t="str">
        <f>IF(ISBLANK(B135),"",VLOOKUP(B135,lp,2,FALSE))</f>
        <v/>
      </c>
      <c r="D135" s="14" t="str">
        <f>IF(ISBLANK(B135),"",VLOOKUP(B135,lp,3,FALSE))</f>
        <v/>
      </c>
      <c r="E135" s="26"/>
    </row>
    <row r="136" spans="3:5" s="14" customFormat="1" ht="14.25" x14ac:dyDescent="0.25">
      <c r="C136" s="14" t="str">
        <f>IF(ISBLANK(B136),"",VLOOKUP(B136,lp,2,FALSE))</f>
        <v/>
      </c>
      <c r="D136" s="14" t="str">
        <f>IF(ISBLANK(B136),"",VLOOKUP(B136,lp,3,FALSE))</f>
        <v/>
      </c>
      <c r="E136" s="26"/>
    </row>
    <row r="137" spans="3:5" s="14" customFormat="1" ht="14.25" x14ac:dyDescent="0.25">
      <c r="C137" s="14" t="str">
        <f>IF(ISBLANK(B137),"",VLOOKUP(B137,lp,2,FALSE))</f>
        <v/>
      </c>
      <c r="D137" s="14" t="str">
        <f>IF(ISBLANK(B137),"",VLOOKUP(B137,lp,3,FALSE))</f>
        <v/>
      </c>
      <c r="E137" s="26"/>
    </row>
    <row r="138" spans="3:5" s="14" customFormat="1" ht="14.25" x14ac:dyDescent="0.25">
      <c r="C138" s="14" t="str">
        <f>IF(ISBLANK(B138),"",VLOOKUP(B138,lp,2,FALSE))</f>
        <v/>
      </c>
      <c r="D138" s="14" t="str">
        <f>IF(ISBLANK(B138),"",VLOOKUP(B138,lp,3,FALSE))</f>
        <v/>
      </c>
      <c r="E138" s="26"/>
    </row>
    <row r="139" spans="3:5" s="14" customFormat="1" ht="14.25" x14ac:dyDescent="0.25">
      <c r="C139" s="14" t="str">
        <f>IF(ISBLANK(B139),"",VLOOKUP(B139,lp,2,FALSE))</f>
        <v/>
      </c>
      <c r="D139" s="14" t="str">
        <f>IF(ISBLANK(B139),"",VLOOKUP(B139,lp,3,FALSE))</f>
        <v/>
      </c>
      <c r="E139" s="26"/>
    </row>
    <row r="140" spans="3:5" s="14" customFormat="1" ht="14.25" x14ac:dyDescent="0.25">
      <c r="C140" s="14" t="str">
        <f>IF(ISBLANK(B140),"",VLOOKUP(B140,lp,2,FALSE))</f>
        <v/>
      </c>
      <c r="D140" s="14" t="str">
        <f>IF(ISBLANK(B140),"",VLOOKUP(B140,lp,3,FALSE))</f>
        <v/>
      </c>
      <c r="E140" s="26"/>
    </row>
    <row r="141" spans="3:5" s="14" customFormat="1" ht="14.25" x14ac:dyDescent="0.25">
      <c r="C141" s="14" t="str">
        <f>IF(ISBLANK(B141),"",VLOOKUP(B141,lp,2,FALSE))</f>
        <v/>
      </c>
      <c r="D141" s="14" t="str">
        <f>IF(ISBLANK(B141),"",VLOOKUP(B141,lp,3,FALSE))</f>
        <v/>
      </c>
      <c r="E141" s="26"/>
    </row>
    <row r="142" spans="3:5" s="14" customFormat="1" ht="14.25" x14ac:dyDescent="0.25">
      <c r="C142" s="14" t="str">
        <f>IF(ISBLANK(B142),"",VLOOKUP(B142,lp,2,FALSE))</f>
        <v/>
      </c>
      <c r="D142" s="14" t="str">
        <f>IF(ISBLANK(B142),"",VLOOKUP(B142,lp,3,FALSE))</f>
        <v/>
      </c>
      <c r="E142" s="26"/>
    </row>
    <row r="143" spans="3:5" s="14" customFormat="1" ht="14.25" x14ac:dyDescent="0.25">
      <c r="C143" s="14" t="str">
        <f>IF(ISBLANK(B143),"",VLOOKUP(B143,lp,2,FALSE))</f>
        <v/>
      </c>
      <c r="D143" s="14" t="str">
        <f>IF(ISBLANK(B143),"",VLOOKUP(B143,lp,3,FALSE))</f>
        <v/>
      </c>
      <c r="E143" s="26"/>
    </row>
    <row r="144" spans="3:5" s="14" customFormat="1" ht="14.25" x14ac:dyDescent="0.25">
      <c r="C144" s="14" t="str">
        <f>IF(ISBLANK(B144),"",VLOOKUP(B144,lp,2,FALSE))</f>
        <v/>
      </c>
      <c r="D144" s="14" t="str">
        <f>IF(ISBLANK(B144),"",VLOOKUP(B144,lp,3,FALSE))</f>
        <v/>
      </c>
      <c r="E144" s="26"/>
    </row>
    <row r="145" spans="3:5" s="14" customFormat="1" ht="14.25" x14ac:dyDescent="0.25">
      <c r="C145" s="14" t="str">
        <f>IF(ISBLANK(B145),"",VLOOKUP(B145,lp,2,FALSE))</f>
        <v/>
      </c>
      <c r="D145" s="14" t="str">
        <f>IF(ISBLANK(B145),"",VLOOKUP(B145,lp,3,FALSE))</f>
        <v/>
      </c>
      <c r="E145" s="26"/>
    </row>
    <row r="146" spans="3:5" s="14" customFormat="1" ht="14.25" x14ac:dyDescent="0.25">
      <c r="C146" s="14" t="str">
        <f>IF(ISBLANK(B146),"",VLOOKUP(B146,lp,2,FALSE))</f>
        <v/>
      </c>
      <c r="D146" s="14" t="str">
        <f>IF(ISBLANK(B146),"",VLOOKUP(B146,lp,3,FALSE))</f>
        <v/>
      </c>
      <c r="E146" s="26"/>
    </row>
    <row r="147" spans="3:5" s="14" customFormat="1" ht="14.25" x14ac:dyDescent="0.25">
      <c r="C147" s="14" t="str">
        <f>IF(ISBLANK(B147),"",VLOOKUP(B147,lp,2,FALSE))</f>
        <v/>
      </c>
      <c r="D147" s="14" t="str">
        <f>IF(ISBLANK(B147),"",VLOOKUP(B147,lp,3,FALSE))</f>
        <v/>
      </c>
      <c r="E147" s="26"/>
    </row>
    <row r="148" spans="3:5" s="14" customFormat="1" ht="14.25" x14ac:dyDescent="0.25">
      <c r="C148" s="14" t="str">
        <f>IF(ISBLANK(B148),"",VLOOKUP(B148,lp,2,FALSE))</f>
        <v/>
      </c>
      <c r="D148" s="14" t="str">
        <f>IF(ISBLANK(B148),"",VLOOKUP(B148,lp,3,FALSE))</f>
        <v/>
      </c>
      <c r="E148" s="26"/>
    </row>
    <row r="149" spans="3:5" s="14" customFormat="1" ht="14.25" x14ac:dyDescent="0.25">
      <c r="C149" s="14" t="str">
        <f>IF(ISBLANK(B149),"",VLOOKUP(B149,lp,2,FALSE))</f>
        <v/>
      </c>
      <c r="D149" s="14" t="str">
        <f>IF(ISBLANK(B149),"",VLOOKUP(B149,lp,3,FALSE))</f>
        <v/>
      </c>
      <c r="E149" s="26"/>
    </row>
    <row r="150" spans="3:5" s="14" customFormat="1" ht="14.25" x14ac:dyDescent="0.25">
      <c r="C150" s="14" t="str">
        <f>IF(ISBLANK(B150),"",VLOOKUP(B150,lp,2,FALSE))</f>
        <v/>
      </c>
      <c r="D150" s="14" t="str">
        <f>IF(ISBLANK(B150),"",VLOOKUP(B150,lp,3,FALSE))</f>
        <v/>
      </c>
      <c r="E150" s="26"/>
    </row>
    <row r="151" spans="3:5" s="14" customFormat="1" ht="14.25" x14ac:dyDescent="0.25">
      <c r="C151" s="14" t="str">
        <f>IF(ISBLANK(B151),"",VLOOKUP(B151,lp,2,FALSE))</f>
        <v/>
      </c>
      <c r="D151" s="14" t="str">
        <f>IF(ISBLANK(B151),"",VLOOKUP(B151,lp,3,FALSE))</f>
        <v/>
      </c>
      <c r="E151" s="26"/>
    </row>
    <row r="152" spans="3:5" s="14" customFormat="1" ht="14.25" x14ac:dyDescent="0.25">
      <c r="C152" s="14" t="str">
        <f>IF(ISBLANK(B152),"",VLOOKUP(B152,lp,2,FALSE))</f>
        <v/>
      </c>
      <c r="D152" s="14" t="str">
        <f>IF(ISBLANK(B152),"",VLOOKUP(B152,lp,3,FALSE))</f>
        <v/>
      </c>
      <c r="E152" s="26"/>
    </row>
    <row r="153" spans="3:5" s="14" customFormat="1" ht="14.25" x14ac:dyDescent="0.25">
      <c r="C153" s="14" t="str">
        <f>IF(ISBLANK(B153),"",VLOOKUP(B153,lp,2,FALSE))</f>
        <v/>
      </c>
      <c r="D153" s="14" t="str">
        <f>IF(ISBLANK(B153),"",VLOOKUP(B153,lp,3,FALSE))</f>
        <v/>
      </c>
      <c r="E153" s="26"/>
    </row>
    <row r="154" spans="3:5" s="14" customFormat="1" ht="14.25" x14ac:dyDescent="0.25">
      <c r="C154" s="14" t="str">
        <f>IF(ISBLANK(B154),"",VLOOKUP(B154,lp,2,FALSE))</f>
        <v/>
      </c>
      <c r="D154" s="14" t="str">
        <f>IF(ISBLANK(B154),"",VLOOKUP(B154,lp,3,FALSE))</f>
        <v/>
      </c>
      <c r="E154" s="26"/>
    </row>
    <row r="155" spans="3:5" s="14" customFormat="1" ht="14.25" x14ac:dyDescent="0.25">
      <c r="C155" s="14" t="str">
        <f>IF(ISBLANK(B155),"",VLOOKUP(B155,lp,2,FALSE))</f>
        <v/>
      </c>
      <c r="D155" s="14" t="str">
        <f>IF(ISBLANK(B155),"",VLOOKUP(B155,lp,3,FALSE))</f>
        <v/>
      </c>
      <c r="E155" s="26"/>
    </row>
    <row r="156" spans="3:5" s="14" customFormat="1" ht="14.25" x14ac:dyDescent="0.25">
      <c r="C156" s="14" t="str">
        <f>IF(ISBLANK(B156),"",VLOOKUP(B156,lp,2,FALSE))</f>
        <v/>
      </c>
      <c r="D156" s="14" t="str">
        <f>IF(ISBLANK(B156),"",VLOOKUP(B156,lp,3,FALSE))</f>
        <v/>
      </c>
      <c r="E156" s="26"/>
    </row>
    <row r="157" spans="3:5" s="14" customFormat="1" ht="14.25" x14ac:dyDescent="0.25">
      <c r="C157" s="14" t="str">
        <f>IF(ISBLANK(B157),"",VLOOKUP(B157,lp,2,FALSE))</f>
        <v/>
      </c>
      <c r="D157" s="14" t="str">
        <f>IF(ISBLANK(B157),"",VLOOKUP(B157,lp,3,FALSE))</f>
        <v/>
      </c>
      <c r="E157" s="26"/>
    </row>
    <row r="158" spans="3:5" s="14" customFormat="1" ht="14.25" x14ac:dyDescent="0.25">
      <c r="C158" s="14" t="str">
        <f>IF(ISBLANK(B158),"",VLOOKUP(B158,lp,2,FALSE))</f>
        <v/>
      </c>
      <c r="D158" s="14" t="str">
        <f>IF(ISBLANK(B158),"",VLOOKUP(B158,lp,3,FALSE))</f>
        <v/>
      </c>
      <c r="E158" s="26"/>
    </row>
    <row r="159" spans="3:5" s="14" customFormat="1" ht="14.25" x14ac:dyDescent="0.25">
      <c r="C159" s="14" t="str">
        <f>IF(ISBLANK(B159),"",VLOOKUP(B159,lp,2,FALSE))</f>
        <v/>
      </c>
      <c r="D159" s="14" t="str">
        <f>IF(ISBLANK(B159),"",VLOOKUP(B159,lp,3,FALSE))</f>
        <v/>
      </c>
      <c r="E159" s="26"/>
    </row>
    <row r="160" spans="3:5" s="14" customFormat="1" ht="14.25" x14ac:dyDescent="0.25">
      <c r="C160" s="14" t="str">
        <f>IF(ISBLANK(B160),"",VLOOKUP(B160,lp,2,FALSE))</f>
        <v/>
      </c>
      <c r="D160" s="14" t="str">
        <f>IF(ISBLANK(B160),"",VLOOKUP(B160,lp,3,FALSE))</f>
        <v/>
      </c>
      <c r="E160" s="26"/>
    </row>
    <row r="161" spans="3:5" s="14" customFormat="1" ht="14.25" x14ac:dyDescent="0.25">
      <c r="C161" s="14" t="str">
        <f>IF(ISBLANK(B161),"",VLOOKUP(B161,lp,2,FALSE))</f>
        <v/>
      </c>
      <c r="D161" s="14" t="str">
        <f>IF(ISBLANK(B161),"",VLOOKUP(B161,lp,3,FALSE))</f>
        <v/>
      </c>
      <c r="E161" s="26"/>
    </row>
    <row r="162" spans="3:5" s="14" customFormat="1" ht="14.25" x14ac:dyDescent="0.25">
      <c r="C162" s="14" t="str">
        <f>IF(ISBLANK(B162),"",VLOOKUP(B162,lp,2,FALSE))</f>
        <v/>
      </c>
      <c r="D162" s="14" t="str">
        <f>IF(ISBLANK(B162),"",VLOOKUP(B162,lp,3,FALSE))</f>
        <v/>
      </c>
      <c r="E162" s="26"/>
    </row>
    <row r="163" spans="3:5" s="14" customFormat="1" ht="14.25" x14ac:dyDescent="0.25">
      <c r="C163" s="14" t="str">
        <f>IF(ISBLANK(B163),"",VLOOKUP(B163,lp,2,FALSE))</f>
        <v/>
      </c>
      <c r="D163" s="14" t="str">
        <f>IF(ISBLANK(B163),"",VLOOKUP(B163,lp,3,FALSE))</f>
        <v/>
      </c>
      <c r="E163" s="26"/>
    </row>
    <row r="164" spans="3:5" s="14" customFormat="1" ht="14.25" x14ac:dyDescent="0.25">
      <c r="C164" s="14" t="str">
        <f>IF(ISBLANK(B164),"",VLOOKUP(B164,lp,2,FALSE))</f>
        <v/>
      </c>
      <c r="D164" s="14" t="str">
        <f>IF(ISBLANK(B164),"",VLOOKUP(B164,lp,3,FALSE))</f>
        <v/>
      </c>
      <c r="E164" s="26"/>
    </row>
    <row r="165" spans="3:5" s="14" customFormat="1" ht="14.25" x14ac:dyDescent="0.25">
      <c r="C165" s="14" t="str">
        <f>IF(ISBLANK(B165),"",VLOOKUP(B165,lp,2,FALSE))</f>
        <v/>
      </c>
      <c r="D165" s="14" t="str">
        <f>IF(ISBLANK(B165),"",VLOOKUP(B165,lp,3,FALSE))</f>
        <v/>
      </c>
      <c r="E165" s="26"/>
    </row>
    <row r="166" spans="3:5" s="14" customFormat="1" ht="14.25" x14ac:dyDescent="0.25">
      <c r="C166" s="14" t="str">
        <f>IF(ISBLANK(B166),"",VLOOKUP(B166,lp,2,FALSE))</f>
        <v/>
      </c>
      <c r="D166" s="14" t="str">
        <f>IF(ISBLANK(B166),"",VLOOKUP(B166,lp,3,FALSE))</f>
        <v/>
      </c>
      <c r="E166" s="26"/>
    </row>
    <row r="167" spans="3:5" s="14" customFormat="1" ht="14.25" x14ac:dyDescent="0.25">
      <c r="C167" s="14" t="str">
        <f>IF(ISBLANK(B167),"",VLOOKUP(B167,lp,2,FALSE))</f>
        <v/>
      </c>
      <c r="D167" s="14" t="str">
        <f>IF(ISBLANK(B167),"",VLOOKUP(B167,lp,3,FALSE))</f>
        <v/>
      </c>
      <c r="E167" s="26"/>
    </row>
    <row r="168" spans="3:5" s="14" customFormat="1" ht="14.25" x14ac:dyDescent="0.25">
      <c r="C168" s="14" t="str">
        <f>IF(ISBLANK(B168),"",VLOOKUP(B168,lp,2,FALSE))</f>
        <v/>
      </c>
      <c r="D168" s="14" t="str">
        <f>IF(ISBLANK(B168),"",VLOOKUP(B168,lp,3,FALSE))</f>
        <v/>
      </c>
      <c r="E168" s="26"/>
    </row>
    <row r="169" spans="3:5" s="14" customFormat="1" ht="14.25" x14ac:dyDescent="0.25">
      <c r="C169" s="14" t="str">
        <f>IF(ISBLANK(B169),"",VLOOKUP(B169,lp,2,FALSE))</f>
        <v/>
      </c>
      <c r="D169" s="14" t="str">
        <f>IF(ISBLANK(B169),"",VLOOKUP(B169,lp,3,FALSE))</f>
        <v/>
      </c>
      <c r="E169" s="26"/>
    </row>
    <row r="170" spans="3:5" s="14" customFormat="1" ht="14.25" x14ac:dyDescent="0.25">
      <c r="C170" s="14" t="str">
        <f>IF(ISBLANK(B170),"",VLOOKUP(B170,lp,2,FALSE))</f>
        <v/>
      </c>
      <c r="D170" s="14" t="str">
        <f>IF(ISBLANK(B170),"",VLOOKUP(B170,lp,3,FALSE))</f>
        <v/>
      </c>
      <c r="E170" s="26"/>
    </row>
    <row r="171" spans="3:5" s="14" customFormat="1" ht="14.25" x14ac:dyDescent="0.25">
      <c r="C171" s="14" t="str">
        <f>IF(ISBLANK(B171),"",VLOOKUP(B171,lp,2,FALSE))</f>
        <v/>
      </c>
      <c r="D171" s="14" t="str">
        <f>IF(ISBLANK(B171),"",VLOOKUP(B171,lp,3,FALSE))</f>
        <v/>
      </c>
      <c r="E171" s="26"/>
    </row>
    <row r="172" spans="3:5" s="14" customFormat="1" ht="14.25" x14ac:dyDescent="0.25">
      <c r="C172" s="14" t="str">
        <f>IF(ISBLANK(B172),"",VLOOKUP(B172,lp,2,FALSE))</f>
        <v/>
      </c>
      <c r="D172" s="14" t="str">
        <f>IF(ISBLANK(B172),"",VLOOKUP(B172,lp,3,FALSE))</f>
        <v/>
      </c>
      <c r="E172" s="26"/>
    </row>
    <row r="173" spans="3:5" s="14" customFormat="1" ht="14.25" x14ac:dyDescent="0.25">
      <c r="C173" s="14" t="str">
        <f>IF(ISBLANK(B173),"",VLOOKUP(B173,lp,2,FALSE))</f>
        <v/>
      </c>
      <c r="D173" s="14" t="str">
        <f>IF(ISBLANK(B173),"",VLOOKUP(B173,lp,3,FALSE))</f>
        <v/>
      </c>
      <c r="E173" s="26"/>
    </row>
    <row r="174" spans="3:5" s="14" customFormat="1" ht="14.25" x14ac:dyDescent="0.25">
      <c r="C174" s="14" t="str">
        <f>IF(ISBLANK(B174),"",VLOOKUP(B174,lp,2,FALSE))</f>
        <v/>
      </c>
      <c r="D174" s="14" t="str">
        <f>IF(ISBLANK(B174),"",VLOOKUP(B174,lp,3,FALSE))</f>
        <v/>
      </c>
      <c r="E174" s="26"/>
    </row>
    <row r="175" spans="3:5" s="14" customFormat="1" ht="14.25" x14ac:dyDescent="0.25">
      <c r="C175" s="14" t="str">
        <f>IF(ISBLANK(B175),"",VLOOKUP(B175,lp,2,FALSE))</f>
        <v/>
      </c>
      <c r="D175" s="14" t="str">
        <f>IF(ISBLANK(B175),"",VLOOKUP(B175,lp,3,FALSE))</f>
        <v/>
      </c>
      <c r="E175" s="26"/>
    </row>
    <row r="176" spans="3:5" s="14" customFormat="1" ht="14.25" x14ac:dyDescent="0.25">
      <c r="C176" s="14" t="str">
        <f>IF(ISBLANK(B176),"",VLOOKUP(B176,lp,2,FALSE))</f>
        <v/>
      </c>
      <c r="D176" s="14" t="str">
        <f>IF(ISBLANK(B176),"",VLOOKUP(B176,lp,3,FALSE))</f>
        <v/>
      </c>
      <c r="E176" s="26"/>
    </row>
    <row r="177" spans="1:5" s="14" customFormat="1" ht="14.25" x14ac:dyDescent="0.25">
      <c r="C177" s="14" t="str">
        <f>IF(ISBLANK(B177),"",VLOOKUP(B177,lp,2,FALSE))</f>
        <v/>
      </c>
      <c r="D177" s="14" t="str">
        <f>IF(ISBLANK(B177),"",VLOOKUP(B177,lp,3,FALSE))</f>
        <v/>
      </c>
      <c r="E177" s="26"/>
    </row>
    <row r="178" spans="1:5" s="14" customFormat="1" ht="14.25" x14ac:dyDescent="0.25">
      <c r="C178" s="14" t="str">
        <f>IF(ISBLANK(B178),"",VLOOKUP(B178,lp,2,FALSE))</f>
        <v/>
      </c>
      <c r="D178" s="14" t="str">
        <f>IF(ISBLANK(B178),"",VLOOKUP(B178,lp,3,FALSE))</f>
        <v/>
      </c>
      <c r="E178" s="26"/>
    </row>
    <row r="179" spans="1:5" s="14" customFormat="1" ht="14.25" x14ac:dyDescent="0.25">
      <c r="C179" s="14" t="str">
        <f>IF(ISBLANK(B179),"",VLOOKUP(B179,lp,2,FALSE))</f>
        <v/>
      </c>
      <c r="D179" s="14" t="str">
        <f>IF(ISBLANK(B179),"",VLOOKUP(B179,lp,3,FALSE))</f>
        <v/>
      </c>
      <c r="E179" s="26"/>
    </row>
    <row r="180" spans="1:5" s="14" customFormat="1" ht="14.25" x14ac:dyDescent="0.25">
      <c r="C180" s="14" t="str">
        <f>IF(ISBLANK(B180),"",VLOOKUP(B180,lp,2,FALSE))</f>
        <v/>
      </c>
      <c r="D180" s="14" t="str">
        <f>IF(ISBLANK(B180),"",VLOOKUP(B180,lp,3,FALSE))</f>
        <v/>
      </c>
      <c r="E180" s="26"/>
    </row>
    <row r="181" spans="1:5" s="14" customFormat="1" ht="14.25" x14ac:dyDescent="0.25">
      <c r="C181" s="14" t="str">
        <f>IF(ISBLANK(B181),"",VLOOKUP(B181,lp,2,FALSE))</f>
        <v/>
      </c>
      <c r="D181" s="14" t="str">
        <f>IF(ISBLANK(B181),"",VLOOKUP(B181,lp,3,FALSE))</f>
        <v/>
      </c>
      <c r="E181" s="26"/>
    </row>
    <row r="182" spans="1:5" s="14" customFormat="1" ht="14.25" x14ac:dyDescent="0.25">
      <c r="C182" s="14" t="str">
        <f>IF(ISBLANK(B182),"",VLOOKUP(B182,lp,2,FALSE))</f>
        <v/>
      </c>
      <c r="D182" s="14" t="str">
        <f>IF(ISBLANK(B182),"",VLOOKUP(B182,lp,3,FALSE))</f>
        <v/>
      </c>
      <c r="E182" s="26"/>
    </row>
    <row r="183" spans="1:5" s="14" customFormat="1" ht="14.25" x14ac:dyDescent="0.25">
      <c r="C183" s="14" t="str">
        <f>IF(ISBLANK(B183),"",VLOOKUP(B183,lp,2,FALSE))</f>
        <v/>
      </c>
      <c r="D183" s="14" t="str">
        <f>IF(ISBLANK(B183),"",VLOOKUP(B183,lp,3,FALSE))</f>
        <v/>
      </c>
      <c r="E183" s="26"/>
    </row>
    <row r="184" spans="1:5" s="14" customFormat="1" ht="14.25" x14ac:dyDescent="0.25">
      <c r="C184" s="14" t="str">
        <f>IF(ISBLANK(B184),"",VLOOKUP(B184,lp,2,FALSE))</f>
        <v/>
      </c>
      <c r="D184" s="14" t="str">
        <f>IF(ISBLANK(B184),"",VLOOKUP(B184,lp,3,FALSE))</f>
        <v/>
      </c>
      <c r="E184" s="26"/>
    </row>
    <row r="185" spans="1:5" s="14" customFormat="1" ht="14.25" x14ac:dyDescent="0.25">
      <c r="C185" s="14" t="str">
        <f>IF(ISBLANK(B185),"",VLOOKUP(B185,lp,2,FALSE))</f>
        <v/>
      </c>
      <c r="D185" s="14" t="str">
        <f>IF(ISBLANK(B185),"",VLOOKUP(B185,lp,3,FALSE))</f>
        <v/>
      </c>
      <c r="E185" s="26"/>
    </row>
    <row r="186" spans="1:5" s="14" customFormat="1" ht="14.25" x14ac:dyDescent="0.25">
      <c r="C186" s="14" t="str">
        <f>IF(ISBLANK(B186),"",VLOOKUP(B186,lp,2,FALSE))</f>
        <v/>
      </c>
      <c r="D186" s="14" t="str">
        <f>IF(ISBLANK(B186),"",VLOOKUP(B186,lp,3,FALSE))</f>
        <v/>
      </c>
      <c r="E186" s="26"/>
    </row>
    <row r="187" spans="1:5" s="14" customFormat="1" ht="14.25" x14ac:dyDescent="0.25">
      <c r="C187" s="14" t="str">
        <f>IF(ISBLANK(B187),"",VLOOKUP(B187,lp,2,FALSE))</f>
        <v/>
      </c>
      <c r="D187" s="14" t="str">
        <f>IF(ISBLANK(B187),"",VLOOKUP(B187,lp,3,FALSE))</f>
        <v/>
      </c>
      <c r="E187" s="26"/>
    </row>
    <row r="188" spans="1:5" s="14" customFormat="1" ht="14.25" x14ac:dyDescent="0.25">
      <c r="C188" s="14" t="str">
        <f>IF(ISBLANK(B188),"",VLOOKUP(B188,lp,2,FALSE))</f>
        <v/>
      </c>
      <c r="D188" s="14" t="str">
        <f>IF(ISBLANK(B188),"",VLOOKUP(B188,lp,3,FALSE))</f>
        <v/>
      </c>
      <c r="E188" s="26"/>
    </row>
    <row r="189" spans="1:5" s="14" customFormat="1" ht="14.25" x14ac:dyDescent="0.25">
      <c r="C189" s="14" t="str">
        <f>IF(ISBLANK(B189),"",VLOOKUP(B189,lp,2,FALSE))</f>
        <v/>
      </c>
      <c r="D189" s="14" t="str">
        <f>IF(ISBLANK(B189),"",VLOOKUP(B189,lp,3,FALSE))</f>
        <v/>
      </c>
      <c r="E189" s="26"/>
    </row>
    <row r="190" spans="1:5" s="14" customFormat="1" ht="14.25" x14ac:dyDescent="0.25">
      <c r="E190" s="16"/>
    </row>
    <row r="191" spans="1:5" s="14" customFormat="1" ht="14.25" x14ac:dyDescent="0.25">
      <c r="A191" s="14" t="s">
        <v>4</v>
      </c>
    </row>
    <row r="192" spans="1:5" s="14" customFormat="1" ht="14.25" x14ac:dyDescent="0.25"/>
    <row r="193" spans="1:4" s="14" customFormat="1" ht="14.25" x14ac:dyDescent="0.25">
      <c r="A193" s="14" t="s">
        <v>5</v>
      </c>
      <c r="D193" s="14">
        <v>50</v>
      </c>
    </row>
    <row r="194" spans="1:4" s="14" customFormat="1" ht="14.25" x14ac:dyDescent="0.25"/>
    <row r="195" spans="1:4" s="14" customFormat="1" ht="14.25" x14ac:dyDescent="0.25"/>
    <row r="196" spans="1:4" s="14" customFormat="1" ht="14.25" x14ac:dyDescent="0.25"/>
    <row r="197" spans="1:4" s="14" customFormat="1" ht="14.25" x14ac:dyDescent="0.25"/>
    <row r="198" spans="1:4" s="14" customFormat="1" ht="14.25" x14ac:dyDescent="0.25"/>
    <row r="199" spans="1:4" s="14" customFormat="1" ht="14.25" x14ac:dyDescent="0.25"/>
    <row r="200" spans="1:4" s="14" customFormat="1" ht="14.25" x14ac:dyDescent="0.25"/>
    <row r="201" spans="1:4" s="14" customFormat="1" ht="14.25" x14ac:dyDescent="0.25"/>
    <row r="202" spans="1:4" s="14" customFormat="1" ht="14.25" x14ac:dyDescent="0.25"/>
    <row r="203" spans="1:4" s="14" customFormat="1" ht="14.25" x14ac:dyDescent="0.25"/>
    <row r="204" spans="1:4" s="14" customFormat="1" ht="14.25" x14ac:dyDescent="0.25"/>
    <row r="205" spans="1:4" s="14" customFormat="1" ht="14.25" x14ac:dyDescent="0.25"/>
    <row r="206" spans="1:4" s="14" customFormat="1" ht="14.25" x14ac:dyDescent="0.25"/>
    <row r="207" spans="1:4" s="14" customFormat="1" ht="14.25" x14ac:dyDescent="0.25"/>
    <row r="208" spans="1:4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</sheetData>
  <autoFilter ref="B11:E11">
    <sortState ref="B12:E189">
      <sortCondition ref="E11"/>
    </sortState>
  </autoFilter>
  <mergeCells count="1">
    <mergeCell ref="C9:D9"/>
  </mergeCells>
  <hyperlinks>
    <hyperlink ref="C50" r:id="rId1" display="https://www.ffc.fr/licencies/"/>
    <hyperlink ref="C68" r:id="rId2" display="https://www.ffc.fr/licencies/"/>
  </hyperlinks>
  <pageMargins left="0.7" right="0.7" top="0.75" bottom="0.75" header="0.3" footer="0.3"/>
  <pageSetup paperSize="9" scale="93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2"/>
  <sheetViews>
    <sheetView view="pageBreakPreview" topLeftCell="A44" zoomScale="60" zoomScaleNormal="120" workbookViewId="0">
      <selection activeCell="D73" sqref="D73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30.5" style="13" bestFit="1" customWidth="1"/>
    <col min="4" max="4" width="30.75" style="13" bestFit="1" customWidth="1"/>
    <col min="5" max="5" width="10.25" style="13" customWidth="1"/>
    <col min="6" max="6" width="6.5" style="13" bestFit="1" customWidth="1"/>
    <col min="7" max="16384" width="11" style="13"/>
  </cols>
  <sheetData>
    <row r="2" spans="1:6" s="32" customFormat="1" ht="14.25" x14ac:dyDescent="0.25"/>
    <row r="4" spans="1:6" s="34" customFormat="1" ht="14.25" x14ac:dyDescent="0.25"/>
    <row r="5" spans="1:6" s="14" customFormat="1" ht="15" customHeight="1" x14ac:dyDescent="0.25"/>
    <row r="6" spans="1:6" s="14" customFormat="1" ht="15" customHeight="1" x14ac:dyDescent="0.25"/>
    <row r="7" spans="1:6" s="14" customFormat="1" ht="15" customHeight="1" x14ac:dyDescent="0.25"/>
    <row r="8" spans="1:6" s="14" customFormat="1" ht="15" customHeight="1" x14ac:dyDescent="0.25"/>
    <row r="9" spans="1:6" s="14" customFormat="1" ht="23.25" x14ac:dyDescent="0.25">
      <c r="A9" s="31"/>
      <c r="B9" s="31"/>
      <c r="C9" s="94" t="s">
        <v>54</v>
      </c>
      <c r="D9" s="94"/>
      <c r="E9" s="33"/>
      <c r="F9" s="32"/>
    </row>
    <row r="10" spans="1:6" s="14" customFormat="1" ht="15" customHeight="1" x14ac:dyDescent="0.25">
      <c r="A10" s="13"/>
      <c r="B10" s="13"/>
      <c r="C10" s="13"/>
      <c r="D10" s="13"/>
      <c r="E10" s="13"/>
      <c r="F10" s="13"/>
    </row>
    <row r="11" spans="1:6" s="14" customFormat="1" ht="15" customHeight="1" x14ac:dyDescent="0.25">
      <c r="A11" s="73" t="s">
        <v>2</v>
      </c>
      <c r="B11" s="73" t="s">
        <v>7</v>
      </c>
      <c r="C11" s="73" t="s">
        <v>13</v>
      </c>
      <c r="D11" s="73" t="s">
        <v>12</v>
      </c>
      <c r="E11" s="73" t="s">
        <v>1</v>
      </c>
      <c r="F11" s="73" t="s">
        <v>11</v>
      </c>
    </row>
    <row r="12" spans="1:6" s="14" customFormat="1" ht="15" customHeight="1" x14ac:dyDescent="0.2">
      <c r="A12" s="84">
        <v>1</v>
      </c>
      <c r="B12" s="76">
        <v>26</v>
      </c>
      <c r="C12" s="79" t="s">
        <v>109</v>
      </c>
      <c r="D12" s="76" t="s">
        <v>75</v>
      </c>
      <c r="E12" s="74">
        <v>2.2052083333333333E-3</v>
      </c>
      <c r="F12" s="84">
        <v>1</v>
      </c>
    </row>
    <row r="13" spans="1:6" s="14" customFormat="1" ht="15" customHeight="1" x14ac:dyDescent="0.2">
      <c r="A13" s="84">
        <v>2</v>
      </c>
      <c r="B13" s="76">
        <v>18</v>
      </c>
      <c r="C13" s="80" t="s">
        <v>101</v>
      </c>
      <c r="D13" s="76" t="s">
        <v>83</v>
      </c>
      <c r="E13" s="74">
        <v>2.2344907407407409E-3</v>
      </c>
      <c r="F13" s="84">
        <v>2</v>
      </c>
    </row>
    <row r="14" spans="1:6" s="14" customFormat="1" ht="15" customHeight="1" x14ac:dyDescent="0.2">
      <c r="A14" s="84">
        <v>3</v>
      </c>
      <c r="B14" s="76">
        <v>46</v>
      </c>
      <c r="C14" s="80" t="s">
        <v>129</v>
      </c>
      <c r="D14" s="76" t="s">
        <v>77</v>
      </c>
      <c r="E14" s="74">
        <v>2.2673611111111111E-3</v>
      </c>
      <c r="F14" s="84">
        <v>3</v>
      </c>
    </row>
    <row r="15" spans="1:6" s="14" customFormat="1" ht="15" customHeight="1" x14ac:dyDescent="0.2">
      <c r="A15" s="84">
        <v>4</v>
      </c>
      <c r="B15" s="76">
        <v>4</v>
      </c>
      <c r="C15" s="79" t="s">
        <v>78</v>
      </c>
      <c r="D15" s="76" t="s">
        <v>79</v>
      </c>
      <c r="E15" s="74">
        <v>2.3086805555555556E-3</v>
      </c>
      <c r="F15" s="84">
        <v>4</v>
      </c>
    </row>
    <row r="16" spans="1:6" s="14" customFormat="1" ht="15" customHeight="1" x14ac:dyDescent="0.2">
      <c r="A16" s="84">
        <v>5</v>
      </c>
      <c r="B16" s="76">
        <v>14</v>
      </c>
      <c r="C16" s="79" t="s">
        <v>97</v>
      </c>
      <c r="D16" s="76" t="s">
        <v>75</v>
      </c>
      <c r="E16" s="74">
        <v>2.3328703703703701E-3</v>
      </c>
      <c r="F16" s="84">
        <v>5</v>
      </c>
    </row>
    <row r="17" spans="1:6" s="14" customFormat="1" ht="15" customHeight="1" x14ac:dyDescent="0.2">
      <c r="A17" s="84">
        <v>6</v>
      </c>
      <c r="B17" s="76">
        <v>2</v>
      </c>
      <c r="C17" s="79" t="s">
        <v>74</v>
      </c>
      <c r="D17" s="76" t="s">
        <v>75</v>
      </c>
      <c r="E17" s="74">
        <v>2.3343750000000001E-3</v>
      </c>
      <c r="F17" s="84">
        <v>6</v>
      </c>
    </row>
    <row r="18" spans="1:6" s="14" customFormat="1" ht="15" customHeight="1" x14ac:dyDescent="0.2">
      <c r="A18" s="84">
        <v>7</v>
      </c>
      <c r="B18" s="76">
        <v>37</v>
      </c>
      <c r="C18" s="79" t="s">
        <v>120</v>
      </c>
      <c r="D18" s="76" t="s">
        <v>75</v>
      </c>
      <c r="E18" s="74">
        <v>2.386111111111111E-3</v>
      </c>
      <c r="F18" s="84">
        <v>7</v>
      </c>
    </row>
    <row r="19" spans="1:6" s="14" customFormat="1" ht="15" customHeight="1" x14ac:dyDescent="0.2">
      <c r="A19" s="84">
        <v>8</v>
      </c>
      <c r="B19" s="76">
        <v>50</v>
      </c>
      <c r="C19" s="79" t="s">
        <v>133</v>
      </c>
      <c r="D19" s="76" t="s">
        <v>91</v>
      </c>
      <c r="E19" s="74">
        <v>2.3995370370370373E-3</v>
      </c>
      <c r="F19" s="84">
        <v>8</v>
      </c>
    </row>
    <row r="20" spans="1:6" s="14" customFormat="1" ht="15" customHeight="1" x14ac:dyDescent="0.2">
      <c r="A20" s="84">
        <v>9</v>
      </c>
      <c r="B20" s="76">
        <v>25</v>
      </c>
      <c r="C20" s="79" t="s">
        <v>108</v>
      </c>
      <c r="D20" s="76" t="s">
        <v>73</v>
      </c>
      <c r="E20" s="74">
        <v>2.4620370370370369E-3</v>
      </c>
      <c r="F20" s="84">
        <v>9</v>
      </c>
    </row>
    <row r="21" spans="1:6" s="14" customFormat="1" ht="15" customHeight="1" x14ac:dyDescent="0.2">
      <c r="A21" s="84">
        <v>10</v>
      </c>
      <c r="B21" s="76">
        <v>53</v>
      </c>
      <c r="C21" s="79" t="s">
        <v>136</v>
      </c>
      <c r="D21" s="76" t="s">
        <v>79</v>
      </c>
      <c r="E21" s="74">
        <v>2.4805555555555557E-3</v>
      </c>
      <c r="F21" s="84">
        <v>10</v>
      </c>
    </row>
    <row r="22" spans="1:6" s="14" customFormat="1" ht="15" customHeight="1" x14ac:dyDescent="0.2">
      <c r="A22" s="84">
        <v>11</v>
      </c>
      <c r="B22" s="76">
        <v>31</v>
      </c>
      <c r="C22" s="80" t="s">
        <v>114</v>
      </c>
      <c r="D22" s="76" t="s">
        <v>85</v>
      </c>
      <c r="E22" s="74">
        <v>2.4872685185185184E-3</v>
      </c>
      <c r="F22" s="84">
        <v>11</v>
      </c>
    </row>
    <row r="23" spans="1:6" s="14" customFormat="1" ht="15" customHeight="1" x14ac:dyDescent="0.2">
      <c r="A23" s="84">
        <v>12</v>
      </c>
      <c r="B23" s="76">
        <v>30</v>
      </c>
      <c r="C23" s="80" t="s">
        <v>113</v>
      </c>
      <c r="D23" s="76" t="s">
        <v>83</v>
      </c>
      <c r="E23" s="74">
        <v>2.4993055555555558E-3</v>
      </c>
      <c r="F23" s="84">
        <v>12</v>
      </c>
    </row>
    <row r="24" spans="1:6" s="14" customFormat="1" ht="15" customHeight="1" x14ac:dyDescent="0.2">
      <c r="A24" s="84">
        <v>13</v>
      </c>
      <c r="B24" s="76">
        <v>28</v>
      </c>
      <c r="C24" s="79" t="s">
        <v>111</v>
      </c>
      <c r="D24" s="76" t="s">
        <v>79</v>
      </c>
      <c r="E24" s="74">
        <v>2.5056712962962962E-3</v>
      </c>
      <c r="F24" s="84">
        <v>13</v>
      </c>
    </row>
    <row r="25" spans="1:6" s="14" customFormat="1" ht="15" customHeight="1" x14ac:dyDescent="0.2">
      <c r="A25" s="84">
        <v>14</v>
      </c>
      <c r="B25" s="76">
        <v>52</v>
      </c>
      <c r="C25" s="80" t="s">
        <v>135</v>
      </c>
      <c r="D25" s="76" t="s">
        <v>77</v>
      </c>
      <c r="E25" s="74">
        <v>2.5170138888888885E-3</v>
      </c>
      <c r="F25" s="84">
        <v>14</v>
      </c>
    </row>
    <row r="26" spans="1:6" s="14" customFormat="1" ht="15" customHeight="1" x14ac:dyDescent="0.2">
      <c r="A26" s="84">
        <v>15</v>
      </c>
      <c r="B26" s="76">
        <v>16</v>
      </c>
      <c r="C26" s="79" t="s">
        <v>99</v>
      </c>
      <c r="D26" s="76" t="s">
        <v>79</v>
      </c>
      <c r="E26" s="74">
        <v>2.5385416666666668E-3</v>
      </c>
      <c r="F26" s="84">
        <v>15</v>
      </c>
    </row>
    <row r="27" spans="1:6" s="14" customFormat="1" ht="15" customHeight="1" x14ac:dyDescent="0.2">
      <c r="A27" s="84">
        <v>16</v>
      </c>
      <c r="B27" s="76">
        <v>32</v>
      </c>
      <c r="C27" s="79" t="s">
        <v>115</v>
      </c>
      <c r="D27" s="76" t="s">
        <v>87</v>
      </c>
      <c r="E27" s="74">
        <v>2.5500000000000002E-3</v>
      </c>
      <c r="F27" s="84">
        <v>16</v>
      </c>
    </row>
    <row r="28" spans="1:6" s="14" customFormat="1" ht="15" customHeight="1" x14ac:dyDescent="0.2">
      <c r="A28" s="84">
        <v>17</v>
      </c>
      <c r="B28" s="76">
        <v>55</v>
      </c>
      <c r="C28" s="79" t="s">
        <v>138</v>
      </c>
      <c r="D28" s="76" t="s">
        <v>91</v>
      </c>
      <c r="E28" s="74">
        <v>2.5524305555555556E-3</v>
      </c>
      <c r="F28" s="84">
        <v>17</v>
      </c>
    </row>
    <row r="29" spans="1:6" s="14" customFormat="1" ht="15" customHeight="1" x14ac:dyDescent="0.2">
      <c r="A29" s="84">
        <v>18</v>
      </c>
      <c r="B29" s="76">
        <v>47</v>
      </c>
      <c r="C29" s="79" t="s">
        <v>130</v>
      </c>
      <c r="D29" s="76" t="s">
        <v>79</v>
      </c>
      <c r="E29" s="74">
        <v>2.5645833333333332E-3</v>
      </c>
      <c r="F29" s="84">
        <v>18</v>
      </c>
    </row>
    <row r="30" spans="1:6" s="14" customFormat="1" ht="15" customHeight="1" x14ac:dyDescent="0.25">
      <c r="A30" s="84">
        <v>19</v>
      </c>
      <c r="B30" s="76">
        <v>12</v>
      </c>
      <c r="C30" s="76" t="s">
        <v>94</v>
      </c>
      <c r="D30" s="82" t="s">
        <v>95</v>
      </c>
      <c r="E30" s="74">
        <v>2.6246527777777778E-3</v>
      </c>
      <c r="F30" s="84">
        <v>19</v>
      </c>
    </row>
    <row r="31" spans="1:6" s="14" customFormat="1" ht="15" x14ac:dyDescent="0.2">
      <c r="A31" s="84">
        <v>20</v>
      </c>
      <c r="B31" s="76">
        <v>51</v>
      </c>
      <c r="C31" s="79" t="s">
        <v>134</v>
      </c>
      <c r="D31" s="76" t="s">
        <v>75</v>
      </c>
      <c r="E31" s="74">
        <v>2.6758101851851851E-3</v>
      </c>
      <c r="F31" s="84">
        <v>20</v>
      </c>
    </row>
    <row r="32" spans="1:6" s="14" customFormat="1" ht="15" customHeight="1" x14ac:dyDescent="0.2">
      <c r="A32" s="84">
        <v>21</v>
      </c>
      <c r="B32" s="76">
        <v>45</v>
      </c>
      <c r="C32" s="79" t="s">
        <v>128</v>
      </c>
      <c r="D32" s="76" t="s">
        <v>75</v>
      </c>
      <c r="E32" s="74">
        <v>2.7079861111111107E-3</v>
      </c>
      <c r="F32" s="84">
        <v>21</v>
      </c>
    </row>
    <row r="33" spans="1:6" s="14" customFormat="1" ht="15" x14ac:dyDescent="0.25">
      <c r="A33" s="84">
        <v>22</v>
      </c>
      <c r="B33" s="76">
        <v>23</v>
      </c>
      <c r="C33" s="76" t="s">
        <v>106</v>
      </c>
      <c r="D33" s="82" t="s">
        <v>93</v>
      </c>
      <c r="E33" s="74">
        <v>2.7206018518518521E-3</v>
      </c>
      <c r="F33" s="84">
        <v>22</v>
      </c>
    </row>
    <row r="34" spans="1:6" s="14" customFormat="1" ht="15" x14ac:dyDescent="0.2">
      <c r="A34" s="84">
        <v>23</v>
      </c>
      <c r="B34" s="76">
        <v>19</v>
      </c>
      <c r="C34" s="80" t="s">
        <v>102</v>
      </c>
      <c r="D34" s="76" t="s">
        <v>85</v>
      </c>
      <c r="E34" s="74">
        <v>2.7386574074074071E-3</v>
      </c>
      <c r="F34" s="84">
        <v>23</v>
      </c>
    </row>
    <row r="35" spans="1:6" s="14" customFormat="1" ht="15" x14ac:dyDescent="0.2">
      <c r="A35" s="84">
        <v>24</v>
      </c>
      <c r="B35" s="76">
        <v>17</v>
      </c>
      <c r="C35" s="80" t="s">
        <v>100</v>
      </c>
      <c r="D35" s="76" t="s">
        <v>81</v>
      </c>
      <c r="E35" s="74">
        <v>2.7434027777777773E-3</v>
      </c>
      <c r="F35" s="84">
        <v>24</v>
      </c>
    </row>
    <row r="36" spans="1:6" s="14" customFormat="1" ht="15" x14ac:dyDescent="0.2">
      <c r="A36" s="84">
        <v>25</v>
      </c>
      <c r="B36" s="76">
        <v>41</v>
      </c>
      <c r="C36" s="80" t="s">
        <v>124</v>
      </c>
      <c r="D36" s="76" t="s">
        <v>85</v>
      </c>
      <c r="E36" s="74">
        <v>2.7774305555555556E-3</v>
      </c>
      <c r="F36" s="84">
        <v>25</v>
      </c>
    </row>
    <row r="37" spans="1:6" s="14" customFormat="1" ht="15" x14ac:dyDescent="0.2">
      <c r="A37" s="84">
        <v>26</v>
      </c>
      <c r="B37" s="76">
        <v>57</v>
      </c>
      <c r="C37" s="80" t="s">
        <v>140</v>
      </c>
      <c r="D37" s="76" t="s">
        <v>77</v>
      </c>
      <c r="E37" s="74">
        <v>2.8046296296296296E-3</v>
      </c>
      <c r="F37" s="84">
        <v>26</v>
      </c>
    </row>
    <row r="38" spans="1:6" s="14" customFormat="1" ht="15" x14ac:dyDescent="0.2">
      <c r="A38" s="84">
        <v>27</v>
      </c>
      <c r="B38" s="76">
        <v>34</v>
      </c>
      <c r="C38" s="79" t="s">
        <v>117</v>
      </c>
      <c r="D38" s="76" t="s">
        <v>91</v>
      </c>
      <c r="E38" s="74">
        <v>2.807060185185185E-3</v>
      </c>
      <c r="F38" s="84">
        <v>27</v>
      </c>
    </row>
    <row r="39" spans="1:6" s="14" customFormat="1" ht="15" x14ac:dyDescent="0.2">
      <c r="A39" s="84">
        <v>28</v>
      </c>
      <c r="B39" s="76">
        <v>6</v>
      </c>
      <c r="C39" s="80" t="s">
        <v>82</v>
      </c>
      <c r="D39" s="76" t="s">
        <v>83</v>
      </c>
      <c r="E39" s="74">
        <v>2.8077546296296301E-3</v>
      </c>
      <c r="F39" s="84">
        <v>28</v>
      </c>
    </row>
    <row r="40" spans="1:6" s="14" customFormat="1" ht="15" x14ac:dyDescent="0.2">
      <c r="A40" s="84">
        <v>29</v>
      </c>
      <c r="B40" s="76">
        <v>5</v>
      </c>
      <c r="C40" s="80" t="s">
        <v>80</v>
      </c>
      <c r="D40" s="76" t="s">
        <v>81</v>
      </c>
      <c r="E40" s="74">
        <v>2.8215277777777774E-3</v>
      </c>
      <c r="F40" s="84">
        <v>29</v>
      </c>
    </row>
    <row r="41" spans="1:6" s="14" customFormat="1" ht="15" x14ac:dyDescent="0.2">
      <c r="A41" s="84">
        <v>30</v>
      </c>
      <c r="B41" s="76">
        <v>8</v>
      </c>
      <c r="C41" s="77" t="s">
        <v>86</v>
      </c>
      <c r="D41" s="78" t="s">
        <v>87</v>
      </c>
      <c r="E41" s="74">
        <v>2.8307870370370375E-3</v>
      </c>
      <c r="F41" s="84">
        <v>30</v>
      </c>
    </row>
    <row r="42" spans="1:6" s="14" customFormat="1" ht="15" customHeight="1" x14ac:dyDescent="0.25">
      <c r="A42" s="84">
        <v>31</v>
      </c>
      <c r="B42" s="76">
        <v>24</v>
      </c>
      <c r="C42" s="76" t="s">
        <v>107</v>
      </c>
      <c r="D42" s="82" t="s">
        <v>95</v>
      </c>
      <c r="E42" s="74">
        <v>2.8388888888888891E-3</v>
      </c>
      <c r="F42" s="84">
        <v>31</v>
      </c>
    </row>
    <row r="43" spans="1:6" s="14" customFormat="1" ht="15" x14ac:dyDescent="0.2">
      <c r="A43" s="84">
        <v>32</v>
      </c>
      <c r="B43" s="76">
        <v>39</v>
      </c>
      <c r="C43" s="79" t="s">
        <v>122</v>
      </c>
      <c r="D43" s="76" t="s">
        <v>79</v>
      </c>
      <c r="E43" s="74">
        <v>2.8392361111111114E-3</v>
      </c>
      <c r="F43" s="84">
        <v>32</v>
      </c>
    </row>
    <row r="44" spans="1:6" s="14" customFormat="1" ht="15" x14ac:dyDescent="0.25">
      <c r="A44" s="84">
        <v>33</v>
      </c>
      <c r="B44" s="76">
        <v>36</v>
      </c>
      <c r="C44" s="83" t="s">
        <v>119</v>
      </c>
      <c r="D44" s="76" t="s">
        <v>73</v>
      </c>
      <c r="E44" s="74">
        <v>2.8402777777777779E-3</v>
      </c>
      <c r="F44" s="84">
        <v>33</v>
      </c>
    </row>
    <row r="45" spans="1:6" s="14" customFormat="1" ht="15" customHeight="1" x14ac:dyDescent="0.2">
      <c r="A45" s="84">
        <v>34</v>
      </c>
      <c r="B45" s="76">
        <v>21</v>
      </c>
      <c r="C45" s="79" t="s">
        <v>104</v>
      </c>
      <c r="D45" s="76" t="s">
        <v>89</v>
      </c>
      <c r="E45" s="74">
        <v>2.8703703703703708E-3</v>
      </c>
      <c r="F45" s="84">
        <v>34</v>
      </c>
    </row>
    <row r="46" spans="1:6" s="14" customFormat="1" ht="15" x14ac:dyDescent="0.2">
      <c r="A46" s="84">
        <v>35</v>
      </c>
      <c r="B46" s="76">
        <v>61</v>
      </c>
      <c r="C46" s="80" t="s">
        <v>144</v>
      </c>
      <c r="D46" s="76" t="s">
        <v>77</v>
      </c>
      <c r="E46" s="74">
        <v>2.9262731481481483E-3</v>
      </c>
      <c r="F46" s="84">
        <v>35</v>
      </c>
    </row>
    <row r="47" spans="1:6" s="14" customFormat="1" ht="15" x14ac:dyDescent="0.2">
      <c r="A47" s="84">
        <v>36</v>
      </c>
      <c r="B47" s="76">
        <v>33</v>
      </c>
      <c r="C47" s="79" t="s">
        <v>116</v>
      </c>
      <c r="D47" s="76" t="s">
        <v>89</v>
      </c>
      <c r="E47" s="74">
        <v>2.9491898148148146E-3</v>
      </c>
      <c r="F47" s="84">
        <v>36</v>
      </c>
    </row>
    <row r="48" spans="1:6" s="14" customFormat="1" ht="15" x14ac:dyDescent="0.2">
      <c r="A48" s="84">
        <v>37</v>
      </c>
      <c r="B48" s="76">
        <v>68</v>
      </c>
      <c r="C48" s="79" t="s">
        <v>151</v>
      </c>
      <c r="D48" s="76" t="s">
        <v>91</v>
      </c>
      <c r="E48" s="74">
        <v>3.0016203703703702E-3</v>
      </c>
      <c r="F48" s="84">
        <v>37</v>
      </c>
    </row>
    <row r="49" spans="1:6" s="14" customFormat="1" ht="15" x14ac:dyDescent="0.2">
      <c r="A49" s="84">
        <v>38</v>
      </c>
      <c r="B49" s="76">
        <v>3</v>
      </c>
      <c r="C49" s="80" t="s">
        <v>76</v>
      </c>
      <c r="D49" s="76" t="s">
        <v>77</v>
      </c>
      <c r="E49" s="74">
        <v>3.0053240740740739E-3</v>
      </c>
      <c r="F49" s="84">
        <v>38</v>
      </c>
    </row>
    <row r="50" spans="1:6" s="14" customFormat="1" ht="15" x14ac:dyDescent="0.2">
      <c r="A50" s="84">
        <v>39</v>
      </c>
      <c r="B50" s="76">
        <v>15</v>
      </c>
      <c r="C50" s="80" t="s">
        <v>98</v>
      </c>
      <c r="D50" s="76" t="s">
        <v>77</v>
      </c>
      <c r="E50" s="74">
        <v>3.0125E-3</v>
      </c>
      <c r="F50" s="84">
        <v>39</v>
      </c>
    </row>
    <row r="51" spans="1:6" s="14" customFormat="1" ht="15" x14ac:dyDescent="0.2">
      <c r="A51" s="84">
        <v>40</v>
      </c>
      <c r="B51" s="76">
        <v>69</v>
      </c>
      <c r="C51" s="80" t="s">
        <v>152</v>
      </c>
      <c r="D51" s="76" t="s">
        <v>77</v>
      </c>
      <c r="E51" s="74">
        <v>3.0328703703703702E-3</v>
      </c>
      <c r="F51" s="84">
        <v>40</v>
      </c>
    </row>
    <row r="52" spans="1:6" s="14" customFormat="1" ht="15" customHeight="1" x14ac:dyDescent="0.2">
      <c r="A52" s="84">
        <v>41</v>
      </c>
      <c r="B52" s="76">
        <v>70</v>
      </c>
      <c r="C52" s="79" t="s">
        <v>153</v>
      </c>
      <c r="D52" s="76" t="s">
        <v>79</v>
      </c>
      <c r="E52" s="74">
        <v>3.0403935185185187E-3</v>
      </c>
      <c r="F52" s="84">
        <v>41</v>
      </c>
    </row>
    <row r="53" spans="1:6" s="14" customFormat="1" ht="15" x14ac:dyDescent="0.2">
      <c r="A53" s="84">
        <v>42</v>
      </c>
      <c r="B53" s="76">
        <v>20</v>
      </c>
      <c r="C53" s="77" t="s">
        <v>103</v>
      </c>
      <c r="D53" s="78" t="s">
        <v>87</v>
      </c>
      <c r="E53" s="74">
        <v>3.042708333333333E-3</v>
      </c>
      <c r="F53" s="84">
        <v>42</v>
      </c>
    </row>
    <row r="54" spans="1:6" s="14" customFormat="1" ht="15" x14ac:dyDescent="0.2">
      <c r="A54" s="84">
        <v>43</v>
      </c>
      <c r="B54" s="76">
        <v>72</v>
      </c>
      <c r="C54" s="79" t="s">
        <v>155</v>
      </c>
      <c r="D54" s="76" t="s">
        <v>79</v>
      </c>
      <c r="E54" s="74">
        <v>3.0458333333333331E-3</v>
      </c>
      <c r="F54" s="84">
        <v>43</v>
      </c>
    </row>
    <row r="55" spans="1:6" s="14" customFormat="1" ht="15" x14ac:dyDescent="0.2">
      <c r="A55" s="84">
        <v>44</v>
      </c>
      <c r="B55" s="76">
        <v>7</v>
      </c>
      <c r="C55" s="80" t="s">
        <v>84</v>
      </c>
      <c r="D55" s="76" t="s">
        <v>85</v>
      </c>
      <c r="E55" s="74">
        <v>3.0555555555555557E-3</v>
      </c>
      <c r="F55" s="84">
        <v>44</v>
      </c>
    </row>
    <row r="56" spans="1:6" s="14" customFormat="1" ht="15" x14ac:dyDescent="0.2">
      <c r="A56" s="84">
        <v>45</v>
      </c>
      <c r="B56" s="76">
        <v>71</v>
      </c>
      <c r="C56" s="80" t="s">
        <v>154</v>
      </c>
      <c r="D56" s="76" t="s">
        <v>77</v>
      </c>
      <c r="E56" s="74">
        <v>3.0570601851851852E-3</v>
      </c>
      <c r="F56" s="84">
        <v>45</v>
      </c>
    </row>
    <row r="57" spans="1:6" s="14" customFormat="1" ht="15" customHeight="1" x14ac:dyDescent="0.25">
      <c r="A57" s="84">
        <v>46</v>
      </c>
      <c r="B57" s="76">
        <v>44</v>
      </c>
      <c r="C57" s="83" t="s">
        <v>127</v>
      </c>
      <c r="D57" s="76" t="s">
        <v>73</v>
      </c>
      <c r="E57" s="74">
        <v>3.058796296296296E-3</v>
      </c>
      <c r="F57" s="84">
        <v>46</v>
      </c>
    </row>
    <row r="58" spans="1:6" s="14" customFormat="1" ht="15" x14ac:dyDescent="0.2">
      <c r="A58" s="84">
        <v>47</v>
      </c>
      <c r="B58" s="76">
        <v>9</v>
      </c>
      <c r="C58" s="79" t="s">
        <v>88</v>
      </c>
      <c r="D58" s="76" t="s">
        <v>89</v>
      </c>
      <c r="E58" s="74">
        <v>3.0703703703703704E-3</v>
      </c>
      <c r="F58" s="84">
        <v>47</v>
      </c>
    </row>
    <row r="59" spans="1:6" s="14" customFormat="1" ht="15" x14ac:dyDescent="0.2">
      <c r="A59" s="84">
        <v>48</v>
      </c>
      <c r="B59" s="76">
        <v>54</v>
      </c>
      <c r="C59" s="79" t="s">
        <v>137</v>
      </c>
      <c r="D59" s="76" t="s">
        <v>89</v>
      </c>
      <c r="E59" s="74">
        <v>3.0708333333333334E-3</v>
      </c>
      <c r="F59" s="84">
        <v>48</v>
      </c>
    </row>
    <row r="60" spans="1:6" s="14" customFormat="1" ht="15" x14ac:dyDescent="0.2">
      <c r="A60" s="84">
        <v>49</v>
      </c>
      <c r="B60" s="76">
        <v>58</v>
      </c>
      <c r="C60" s="79" t="s">
        <v>141</v>
      </c>
      <c r="D60" s="76" t="s">
        <v>79</v>
      </c>
      <c r="E60" s="74">
        <v>3.1239583333333332E-3</v>
      </c>
      <c r="F60" s="84">
        <v>49</v>
      </c>
    </row>
    <row r="61" spans="1:6" s="14" customFormat="1" ht="15" customHeight="1" x14ac:dyDescent="0.25">
      <c r="A61" s="84">
        <v>50</v>
      </c>
      <c r="B61" s="76">
        <v>56</v>
      </c>
      <c r="C61" s="78" t="s">
        <v>139</v>
      </c>
      <c r="D61" s="78" t="s">
        <v>75</v>
      </c>
      <c r="E61" s="74">
        <v>3.1879629629629632E-3</v>
      </c>
      <c r="F61" s="84">
        <v>50</v>
      </c>
    </row>
    <row r="62" spans="1:6" s="14" customFormat="1" ht="15" x14ac:dyDescent="0.2">
      <c r="A62" s="84">
        <v>51</v>
      </c>
      <c r="B62" s="76">
        <v>42</v>
      </c>
      <c r="C62" s="79" t="s">
        <v>125</v>
      </c>
      <c r="D62" s="76" t="s">
        <v>89</v>
      </c>
      <c r="E62" s="74">
        <v>3.2284722222222224E-3</v>
      </c>
      <c r="F62" s="84">
        <v>51</v>
      </c>
    </row>
    <row r="63" spans="1:6" s="14" customFormat="1" ht="15" customHeight="1" x14ac:dyDescent="0.2">
      <c r="A63" s="84">
        <v>52</v>
      </c>
      <c r="B63" s="76">
        <v>1</v>
      </c>
      <c r="C63" s="77" t="s">
        <v>72</v>
      </c>
      <c r="D63" s="78" t="s">
        <v>73</v>
      </c>
      <c r="E63" s="74">
        <v>3.2628472222222225E-3</v>
      </c>
      <c r="F63" s="84">
        <v>52</v>
      </c>
    </row>
    <row r="64" spans="1:6" s="14" customFormat="1" ht="15" x14ac:dyDescent="0.2">
      <c r="A64" s="84">
        <v>53</v>
      </c>
      <c r="B64" s="76">
        <v>29</v>
      </c>
      <c r="C64" s="80" t="s">
        <v>112</v>
      </c>
      <c r="D64" s="76" t="s">
        <v>81</v>
      </c>
      <c r="E64" s="74">
        <v>3.2819444444444445E-3</v>
      </c>
      <c r="F64" s="84">
        <v>53</v>
      </c>
    </row>
    <row r="65" spans="1:6" s="14" customFormat="1" ht="15" x14ac:dyDescent="0.2">
      <c r="A65" s="84">
        <v>54</v>
      </c>
      <c r="B65" s="76">
        <v>60</v>
      </c>
      <c r="C65" s="79" t="s">
        <v>143</v>
      </c>
      <c r="D65" s="76" t="s">
        <v>91</v>
      </c>
      <c r="E65" s="74">
        <v>3.3026620370370367E-3</v>
      </c>
      <c r="F65" s="84">
        <v>54</v>
      </c>
    </row>
    <row r="66" spans="1:6" s="14" customFormat="1" ht="15" x14ac:dyDescent="0.2">
      <c r="A66" s="84">
        <v>55</v>
      </c>
      <c r="B66" s="76">
        <v>65</v>
      </c>
      <c r="C66" s="80" t="s">
        <v>148</v>
      </c>
      <c r="D66" s="76" t="s">
        <v>77</v>
      </c>
      <c r="E66" s="74">
        <v>3.3350694444444443E-3</v>
      </c>
      <c r="F66" s="84">
        <v>55</v>
      </c>
    </row>
    <row r="67" spans="1:6" s="14" customFormat="1" ht="15" x14ac:dyDescent="0.2">
      <c r="A67" s="84">
        <v>56</v>
      </c>
      <c r="B67" s="76">
        <v>27</v>
      </c>
      <c r="C67" s="80" t="s">
        <v>110</v>
      </c>
      <c r="D67" s="76" t="s">
        <v>77</v>
      </c>
      <c r="E67" s="74">
        <v>3.3478009259259255E-3</v>
      </c>
      <c r="F67" s="84">
        <v>56</v>
      </c>
    </row>
    <row r="68" spans="1:6" s="14" customFormat="1" ht="15" customHeight="1" x14ac:dyDescent="0.25">
      <c r="A68" s="84">
        <v>57</v>
      </c>
      <c r="B68" s="76">
        <v>35</v>
      </c>
      <c r="C68" s="76" t="s">
        <v>118</v>
      </c>
      <c r="D68" s="82" t="s">
        <v>95</v>
      </c>
      <c r="E68" s="74">
        <v>3.4140046296296297E-3</v>
      </c>
      <c r="F68" s="84">
        <v>57</v>
      </c>
    </row>
    <row r="69" spans="1:6" s="14" customFormat="1" ht="15" x14ac:dyDescent="0.2">
      <c r="A69" s="84">
        <v>58</v>
      </c>
      <c r="B69" s="76">
        <v>22</v>
      </c>
      <c r="C69" s="79" t="s">
        <v>105</v>
      </c>
      <c r="D69" s="76" t="s">
        <v>91</v>
      </c>
      <c r="E69" s="74">
        <v>3.496875E-3</v>
      </c>
      <c r="F69" s="84">
        <v>58</v>
      </c>
    </row>
    <row r="70" spans="1:6" s="14" customFormat="1" ht="15" x14ac:dyDescent="0.2">
      <c r="A70" s="84">
        <v>59</v>
      </c>
      <c r="B70" s="76">
        <v>62</v>
      </c>
      <c r="C70" s="79" t="s">
        <v>145</v>
      </c>
      <c r="D70" s="76" t="s">
        <v>79</v>
      </c>
      <c r="E70" s="74">
        <v>3.54375E-3</v>
      </c>
      <c r="F70" s="84">
        <v>59</v>
      </c>
    </row>
    <row r="71" spans="1:6" s="14" customFormat="1" ht="15" x14ac:dyDescent="0.2">
      <c r="A71" s="84">
        <v>60</v>
      </c>
      <c r="B71" s="76">
        <v>64</v>
      </c>
      <c r="C71" s="77" t="s">
        <v>147</v>
      </c>
      <c r="D71" s="78" t="s">
        <v>91</v>
      </c>
      <c r="E71" s="74">
        <v>3.5464120370370372E-3</v>
      </c>
      <c r="F71" s="84">
        <v>60</v>
      </c>
    </row>
    <row r="72" spans="1:6" s="14" customFormat="1" ht="15" x14ac:dyDescent="0.2">
      <c r="A72" s="84">
        <v>61</v>
      </c>
      <c r="B72" s="76">
        <v>73</v>
      </c>
      <c r="C72" s="80" t="s">
        <v>156</v>
      </c>
      <c r="D72" s="76" t="s">
        <v>77</v>
      </c>
      <c r="E72" s="74">
        <v>3.5920138888888894E-3</v>
      </c>
      <c r="F72" s="84">
        <v>61</v>
      </c>
    </row>
    <row r="73" spans="1:6" s="14" customFormat="1" ht="15" x14ac:dyDescent="0.2">
      <c r="A73" s="84">
        <v>62</v>
      </c>
      <c r="B73" s="76">
        <v>13</v>
      </c>
      <c r="C73" s="79" t="s">
        <v>96</v>
      </c>
      <c r="D73" s="76" t="s">
        <v>73</v>
      </c>
      <c r="E73" s="74">
        <v>3.6093749999999997E-3</v>
      </c>
      <c r="F73" s="84">
        <v>62</v>
      </c>
    </row>
    <row r="74" spans="1:6" s="14" customFormat="1" ht="15" x14ac:dyDescent="0.2">
      <c r="A74" s="84">
        <v>63</v>
      </c>
      <c r="B74" s="76">
        <v>63</v>
      </c>
      <c r="C74" s="79" t="s">
        <v>146</v>
      </c>
      <c r="D74" s="76" t="s">
        <v>89</v>
      </c>
      <c r="E74" s="74">
        <v>3.9789351851851852E-3</v>
      </c>
      <c r="F74" s="84">
        <v>63</v>
      </c>
    </row>
    <row r="75" spans="1:6" s="14" customFormat="1" ht="15" x14ac:dyDescent="0.2">
      <c r="A75" s="84">
        <v>64</v>
      </c>
      <c r="B75" s="76">
        <v>74</v>
      </c>
      <c r="C75" s="79" t="s">
        <v>157</v>
      </c>
      <c r="D75" s="76" t="s">
        <v>79</v>
      </c>
      <c r="E75" s="74">
        <v>3.9857638888888885E-3</v>
      </c>
      <c r="F75" s="84">
        <v>64</v>
      </c>
    </row>
    <row r="76" spans="1:6" s="14" customFormat="1" ht="15" x14ac:dyDescent="0.2">
      <c r="A76" s="84">
        <v>65</v>
      </c>
      <c r="B76" s="76">
        <v>67</v>
      </c>
      <c r="C76" s="79" t="s">
        <v>150</v>
      </c>
      <c r="D76" s="76" t="s">
        <v>89</v>
      </c>
      <c r="E76" s="74">
        <v>3.9996527777777782E-3</v>
      </c>
      <c r="F76" s="84">
        <v>65</v>
      </c>
    </row>
    <row r="77" spans="1:6" s="14" customFormat="1" ht="15" x14ac:dyDescent="0.2">
      <c r="A77" s="84">
        <v>66</v>
      </c>
      <c r="B77" s="76">
        <v>66</v>
      </c>
      <c r="C77" s="79" t="s">
        <v>149</v>
      </c>
      <c r="D77" s="76" t="s">
        <v>79</v>
      </c>
      <c r="E77" s="74">
        <v>4.0704861111111107E-3</v>
      </c>
      <c r="F77" s="84">
        <v>66</v>
      </c>
    </row>
    <row r="78" spans="1:6" s="14" customFormat="1" ht="15" x14ac:dyDescent="0.2">
      <c r="A78" s="84">
        <v>67</v>
      </c>
      <c r="B78" s="76">
        <v>49</v>
      </c>
      <c r="C78" s="79" t="s">
        <v>132</v>
      </c>
      <c r="D78" s="76" t="s">
        <v>89</v>
      </c>
      <c r="E78" s="74">
        <v>4.1122685185185186E-3</v>
      </c>
      <c r="F78" s="84">
        <v>67</v>
      </c>
    </row>
    <row r="79" spans="1:6" s="14" customFormat="1" ht="15" x14ac:dyDescent="0.2">
      <c r="A79" s="84">
        <v>68</v>
      </c>
      <c r="B79" s="76">
        <v>40</v>
      </c>
      <c r="C79" s="80" t="s">
        <v>123</v>
      </c>
      <c r="D79" s="76" t="s">
        <v>81</v>
      </c>
      <c r="E79" s="74">
        <v>4.2425925925925929E-3</v>
      </c>
      <c r="F79" s="84">
        <v>68</v>
      </c>
    </row>
    <row r="80" spans="1:6" s="14" customFormat="1" ht="15" x14ac:dyDescent="0.2">
      <c r="A80" s="84">
        <v>69</v>
      </c>
      <c r="B80" s="76">
        <v>43</v>
      </c>
      <c r="C80" s="79" t="s">
        <v>126</v>
      </c>
      <c r="D80" s="76" t="s">
        <v>91</v>
      </c>
      <c r="E80" s="74">
        <v>4.6496527777777777E-3</v>
      </c>
      <c r="F80" s="84">
        <v>69</v>
      </c>
    </row>
    <row r="81" spans="5:5" s="14" customFormat="1" ht="14.25" x14ac:dyDescent="0.25">
      <c r="E81" s="26"/>
    </row>
    <row r="82" spans="5:5" s="14" customFormat="1" ht="14.25" x14ac:dyDescent="0.25">
      <c r="E82" s="26"/>
    </row>
    <row r="83" spans="5:5" s="14" customFormat="1" ht="14.25" x14ac:dyDescent="0.25">
      <c r="E83" s="26"/>
    </row>
    <row r="84" spans="5:5" s="14" customFormat="1" ht="14.25" x14ac:dyDescent="0.25">
      <c r="E84" s="26"/>
    </row>
    <row r="85" spans="5:5" s="14" customFormat="1" ht="14.25" x14ac:dyDescent="0.25">
      <c r="E85" s="26"/>
    </row>
    <row r="86" spans="5:5" s="14" customFormat="1" ht="14.25" x14ac:dyDescent="0.25">
      <c r="E86" s="26"/>
    </row>
    <row r="87" spans="5:5" s="14" customFormat="1" ht="14.25" x14ac:dyDescent="0.25">
      <c r="E87" s="26"/>
    </row>
    <row r="88" spans="5:5" s="14" customFormat="1" ht="14.25" x14ac:dyDescent="0.25">
      <c r="E88" s="26"/>
    </row>
    <row r="89" spans="5:5" s="14" customFormat="1" ht="14.25" x14ac:dyDescent="0.25">
      <c r="E89" s="26"/>
    </row>
    <row r="90" spans="5:5" s="14" customFormat="1" ht="14.25" x14ac:dyDescent="0.25">
      <c r="E90" s="26"/>
    </row>
    <row r="91" spans="5:5" s="14" customFormat="1" ht="14.25" x14ac:dyDescent="0.25">
      <c r="E91" s="26"/>
    </row>
    <row r="92" spans="5:5" s="14" customFormat="1" ht="14.25" x14ac:dyDescent="0.25">
      <c r="E92" s="26"/>
    </row>
    <row r="93" spans="5:5" s="14" customFormat="1" ht="14.25" x14ac:dyDescent="0.25">
      <c r="E93" s="26"/>
    </row>
    <row r="94" spans="5:5" s="14" customFormat="1" ht="14.25" x14ac:dyDescent="0.25">
      <c r="E94" s="26"/>
    </row>
    <row r="95" spans="5:5" s="14" customFormat="1" ht="14.25" x14ac:dyDescent="0.25">
      <c r="E95" s="26"/>
    </row>
    <row r="96" spans="5:5" s="14" customFormat="1" ht="14.25" x14ac:dyDescent="0.25">
      <c r="E96" s="26"/>
    </row>
    <row r="97" spans="5:5" s="14" customFormat="1" ht="14.25" x14ac:dyDescent="0.25">
      <c r="E97" s="26"/>
    </row>
    <row r="98" spans="5:5" s="14" customFormat="1" ht="14.25" x14ac:dyDescent="0.25">
      <c r="E98" s="26"/>
    </row>
    <row r="99" spans="5:5" s="14" customFormat="1" ht="14.25" x14ac:dyDescent="0.25">
      <c r="E99" s="26"/>
    </row>
    <row r="100" spans="5:5" s="14" customFormat="1" ht="14.25" x14ac:dyDescent="0.25">
      <c r="E100" s="26"/>
    </row>
    <row r="101" spans="5:5" s="14" customFormat="1" ht="14.25" x14ac:dyDescent="0.25">
      <c r="E101" s="26"/>
    </row>
    <row r="102" spans="5:5" s="14" customFormat="1" ht="14.25" x14ac:dyDescent="0.25">
      <c r="E102" s="26"/>
    </row>
    <row r="103" spans="5:5" s="14" customFormat="1" ht="14.25" x14ac:dyDescent="0.25">
      <c r="E103" s="26"/>
    </row>
    <row r="104" spans="5:5" s="14" customFormat="1" ht="14.25" x14ac:dyDescent="0.25">
      <c r="E104" s="26"/>
    </row>
    <row r="105" spans="5:5" s="14" customFormat="1" ht="14.25" x14ac:dyDescent="0.25">
      <c r="E105" s="26"/>
    </row>
    <row r="106" spans="5:5" s="14" customFormat="1" ht="14.25" x14ac:dyDescent="0.25">
      <c r="E106" s="26"/>
    </row>
    <row r="107" spans="5:5" s="14" customFormat="1" ht="14.25" x14ac:dyDescent="0.25">
      <c r="E107" s="26"/>
    </row>
    <row r="108" spans="5:5" s="14" customFormat="1" ht="14.25" x14ac:dyDescent="0.25">
      <c r="E108" s="26"/>
    </row>
    <row r="109" spans="5:5" s="14" customFormat="1" ht="14.25" x14ac:dyDescent="0.25">
      <c r="E109" s="26"/>
    </row>
    <row r="110" spans="5:5" s="14" customFormat="1" ht="14.25" x14ac:dyDescent="0.25">
      <c r="E110" s="26"/>
    </row>
    <row r="111" spans="5:5" s="14" customFormat="1" ht="14.25" x14ac:dyDescent="0.25">
      <c r="E111" s="26"/>
    </row>
    <row r="112" spans="5:5" s="14" customFormat="1" ht="14.25" x14ac:dyDescent="0.25">
      <c r="E112" s="26"/>
    </row>
    <row r="113" spans="5:5" s="14" customFormat="1" ht="14.25" x14ac:dyDescent="0.25">
      <c r="E113" s="26"/>
    </row>
    <row r="114" spans="5:5" s="14" customFormat="1" ht="14.25" x14ac:dyDescent="0.25">
      <c r="E114" s="26"/>
    </row>
    <row r="115" spans="5:5" s="14" customFormat="1" ht="14.25" x14ac:dyDescent="0.25">
      <c r="E115" s="26"/>
    </row>
    <row r="116" spans="5:5" s="14" customFormat="1" ht="14.25" x14ac:dyDescent="0.25">
      <c r="E116" s="26"/>
    </row>
    <row r="117" spans="5:5" s="14" customFormat="1" ht="14.25" x14ac:dyDescent="0.25">
      <c r="E117" s="26"/>
    </row>
    <row r="118" spans="5:5" s="14" customFormat="1" ht="14.25" x14ac:dyDescent="0.25">
      <c r="E118" s="26"/>
    </row>
    <row r="119" spans="5:5" s="14" customFormat="1" ht="14.25" x14ac:dyDescent="0.25">
      <c r="E119" s="26"/>
    </row>
    <row r="120" spans="5:5" s="14" customFormat="1" ht="14.25" x14ac:dyDescent="0.25">
      <c r="E120" s="26"/>
    </row>
    <row r="121" spans="5:5" s="14" customFormat="1" ht="14.25" x14ac:dyDescent="0.25">
      <c r="E121" s="26"/>
    </row>
    <row r="122" spans="5:5" s="14" customFormat="1" ht="14.25" x14ac:dyDescent="0.25">
      <c r="E122" s="26"/>
    </row>
    <row r="123" spans="5:5" s="14" customFormat="1" ht="14.25" x14ac:dyDescent="0.25">
      <c r="E123" s="26"/>
    </row>
    <row r="124" spans="5:5" s="14" customFormat="1" ht="14.25" x14ac:dyDescent="0.25">
      <c r="E124" s="26"/>
    </row>
    <row r="125" spans="5:5" s="14" customFormat="1" ht="14.25" x14ac:dyDescent="0.25">
      <c r="E125" s="26"/>
    </row>
    <row r="126" spans="5:5" s="14" customFormat="1" ht="14.25" x14ac:dyDescent="0.25">
      <c r="E126" s="26"/>
    </row>
    <row r="127" spans="5:5" s="14" customFormat="1" ht="14.25" x14ac:dyDescent="0.25">
      <c r="E127" s="26"/>
    </row>
    <row r="128" spans="5:5" s="14" customFormat="1" ht="14.25" x14ac:dyDescent="0.25">
      <c r="E128" s="26"/>
    </row>
    <row r="129" spans="5:5" s="14" customFormat="1" ht="14.25" x14ac:dyDescent="0.25">
      <c r="E129" s="26"/>
    </row>
    <row r="130" spans="5:5" s="14" customFormat="1" ht="14.25" x14ac:dyDescent="0.25">
      <c r="E130" s="26"/>
    </row>
    <row r="131" spans="5:5" s="14" customFormat="1" ht="14.25" x14ac:dyDescent="0.25">
      <c r="E131" s="26"/>
    </row>
    <row r="132" spans="5:5" s="14" customFormat="1" ht="14.25" x14ac:dyDescent="0.25">
      <c r="E132" s="26"/>
    </row>
    <row r="133" spans="5:5" s="14" customFormat="1" ht="14.25" x14ac:dyDescent="0.25">
      <c r="E133" s="26"/>
    </row>
    <row r="134" spans="5:5" s="14" customFormat="1" ht="14.25" x14ac:dyDescent="0.25">
      <c r="E134" s="26"/>
    </row>
    <row r="135" spans="5:5" s="14" customFormat="1" ht="14.25" x14ac:dyDescent="0.25">
      <c r="E135" s="26"/>
    </row>
    <row r="136" spans="5:5" s="14" customFormat="1" ht="14.25" x14ac:dyDescent="0.25">
      <c r="E136" s="26"/>
    </row>
    <row r="137" spans="5:5" s="14" customFormat="1" ht="14.25" x14ac:dyDescent="0.25">
      <c r="E137" s="26"/>
    </row>
    <row r="138" spans="5:5" s="14" customFormat="1" ht="14.25" x14ac:dyDescent="0.25">
      <c r="E138" s="26"/>
    </row>
    <row r="139" spans="5:5" s="14" customFormat="1" ht="14.25" x14ac:dyDescent="0.25">
      <c r="E139" s="26"/>
    </row>
    <row r="140" spans="5:5" s="14" customFormat="1" ht="14.25" x14ac:dyDescent="0.25">
      <c r="E140" s="26"/>
    </row>
    <row r="141" spans="5:5" s="14" customFormat="1" ht="14.25" x14ac:dyDescent="0.25">
      <c r="E141" s="26"/>
    </row>
    <row r="142" spans="5:5" s="14" customFormat="1" ht="14.25" x14ac:dyDescent="0.25">
      <c r="E142" s="26"/>
    </row>
    <row r="143" spans="5:5" s="14" customFormat="1" ht="14.25" x14ac:dyDescent="0.25">
      <c r="E143" s="26"/>
    </row>
    <row r="144" spans="5:5" s="14" customFormat="1" ht="14.25" x14ac:dyDescent="0.25">
      <c r="E144" s="26"/>
    </row>
    <row r="145" spans="5:5" s="14" customFormat="1" ht="14.25" x14ac:dyDescent="0.25">
      <c r="E145" s="26"/>
    </row>
    <row r="146" spans="5:5" s="14" customFormat="1" ht="14.25" x14ac:dyDescent="0.25">
      <c r="E146" s="26"/>
    </row>
    <row r="147" spans="5:5" s="14" customFormat="1" ht="14.25" x14ac:dyDescent="0.25">
      <c r="E147" s="26"/>
    </row>
    <row r="148" spans="5:5" s="14" customFormat="1" ht="14.25" x14ac:dyDescent="0.25">
      <c r="E148" s="26"/>
    </row>
    <row r="149" spans="5:5" s="14" customFormat="1" ht="14.25" x14ac:dyDescent="0.25">
      <c r="E149" s="26"/>
    </row>
    <row r="150" spans="5:5" s="14" customFormat="1" ht="14.25" x14ac:dyDescent="0.25">
      <c r="E150" s="26"/>
    </row>
    <row r="151" spans="5:5" s="14" customFormat="1" ht="14.25" x14ac:dyDescent="0.25">
      <c r="E151" s="26"/>
    </row>
    <row r="152" spans="5:5" s="14" customFormat="1" ht="14.25" x14ac:dyDescent="0.25">
      <c r="E152" s="26"/>
    </row>
    <row r="153" spans="5:5" s="14" customFormat="1" ht="14.25" x14ac:dyDescent="0.25">
      <c r="E153" s="26"/>
    </row>
    <row r="154" spans="5:5" s="14" customFormat="1" ht="14.25" x14ac:dyDescent="0.25">
      <c r="E154" s="26"/>
    </row>
    <row r="155" spans="5:5" s="14" customFormat="1" ht="14.25" x14ac:dyDescent="0.25">
      <c r="E155" s="26"/>
    </row>
    <row r="156" spans="5:5" s="14" customFormat="1" ht="14.25" x14ac:dyDescent="0.25">
      <c r="E156" s="26"/>
    </row>
    <row r="157" spans="5:5" s="14" customFormat="1" ht="14.25" x14ac:dyDescent="0.25">
      <c r="E157" s="26"/>
    </row>
    <row r="158" spans="5:5" s="14" customFormat="1" ht="14.25" x14ac:dyDescent="0.25">
      <c r="E158" s="26"/>
    </row>
    <row r="159" spans="5:5" s="14" customFormat="1" ht="14.25" x14ac:dyDescent="0.25">
      <c r="E159" s="26"/>
    </row>
    <row r="160" spans="5:5" s="14" customFormat="1" ht="14.25" x14ac:dyDescent="0.25">
      <c r="E160" s="26"/>
    </row>
    <row r="161" spans="5:5" s="14" customFormat="1" ht="14.25" x14ac:dyDescent="0.25">
      <c r="E161" s="26"/>
    </row>
    <row r="162" spans="5:5" s="14" customFormat="1" ht="14.25" x14ac:dyDescent="0.25">
      <c r="E162" s="26"/>
    </row>
    <row r="163" spans="5:5" s="14" customFormat="1" ht="14.25" x14ac:dyDescent="0.25">
      <c r="E163" s="26"/>
    </row>
    <row r="164" spans="5:5" s="14" customFormat="1" ht="14.25" x14ac:dyDescent="0.25">
      <c r="E164" s="26"/>
    </row>
    <row r="165" spans="5:5" s="14" customFormat="1" ht="14.25" x14ac:dyDescent="0.25">
      <c r="E165" s="26"/>
    </row>
    <row r="166" spans="5:5" s="14" customFormat="1" ht="14.25" x14ac:dyDescent="0.25">
      <c r="E166" s="26"/>
    </row>
    <row r="167" spans="5:5" s="14" customFormat="1" ht="14.25" x14ac:dyDescent="0.25">
      <c r="E167" s="26"/>
    </row>
    <row r="168" spans="5:5" s="14" customFormat="1" ht="14.25" x14ac:dyDescent="0.25">
      <c r="E168" s="26"/>
    </row>
    <row r="169" spans="5:5" s="14" customFormat="1" ht="14.25" x14ac:dyDescent="0.25">
      <c r="E169" s="26"/>
    </row>
    <row r="170" spans="5:5" s="14" customFormat="1" ht="14.25" x14ac:dyDescent="0.25">
      <c r="E170" s="26"/>
    </row>
    <row r="171" spans="5:5" s="14" customFormat="1" ht="14.25" x14ac:dyDescent="0.25">
      <c r="E171" s="26"/>
    </row>
    <row r="172" spans="5:5" s="14" customFormat="1" ht="14.25" x14ac:dyDescent="0.25">
      <c r="E172" s="26"/>
    </row>
    <row r="173" spans="5:5" s="14" customFormat="1" ht="14.25" x14ac:dyDescent="0.25">
      <c r="E173" s="26"/>
    </row>
    <row r="174" spans="5:5" s="14" customFormat="1" ht="14.25" x14ac:dyDescent="0.25">
      <c r="E174" s="26"/>
    </row>
    <row r="175" spans="5:5" s="14" customFormat="1" ht="14.25" x14ac:dyDescent="0.25">
      <c r="E175" s="26"/>
    </row>
    <row r="176" spans="5:5" s="14" customFormat="1" ht="14.25" x14ac:dyDescent="0.25">
      <c r="E176" s="26"/>
    </row>
    <row r="177" spans="1:5" s="14" customFormat="1" ht="14.25" x14ac:dyDescent="0.25">
      <c r="E177" s="26"/>
    </row>
    <row r="178" spans="1:5" s="14" customFormat="1" ht="14.25" x14ac:dyDescent="0.25">
      <c r="E178" s="26"/>
    </row>
    <row r="179" spans="1:5" s="14" customFormat="1" ht="14.25" x14ac:dyDescent="0.25">
      <c r="E179" s="26"/>
    </row>
    <row r="180" spans="1:5" s="14" customFormat="1" ht="14.25" x14ac:dyDescent="0.25">
      <c r="E180" s="26"/>
    </row>
    <row r="181" spans="1:5" s="14" customFormat="1" ht="14.25" x14ac:dyDescent="0.25">
      <c r="E181" s="26"/>
    </row>
    <row r="182" spans="1:5" s="14" customFormat="1" ht="14.25" x14ac:dyDescent="0.25">
      <c r="E182" s="26"/>
    </row>
    <row r="183" spans="1:5" s="14" customFormat="1" ht="14.25" x14ac:dyDescent="0.25">
      <c r="E183" s="26"/>
    </row>
    <row r="184" spans="1:5" s="14" customFormat="1" ht="14.25" x14ac:dyDescent="0.25">
      <c r="E184" s="26"/>
    </row>
    <row r="185" spans="1:5" s="14" customFormat="1" ht="14.25" x14ac:dyDescent="0.25">
      <c r="E185" s="26"/>
    </row>
    <row r="186" spans="1:5" s="14" customFormat="1" ht="14.25" x14ac:dyDescent="0.25">
      <c r="E186" s="26"/>
    </row>
    <row r="187" spans="1:5" s="14" customFormat="1" ht="14.25" x14ac:dyDescent="0.25">
      <c r="E187" s="26"/>
    </row>
    <row r="188" spans="1:5" s="14" customFormat="1" ht="14.25" x14ac:dyDescent="0.25">
      <c r="E188" s="26"/>
    </row>
    <row r="189" spans="1:5" s="14" customFormat="1" ht="14.25" x14ac:dyDescent="0.25">
      <c r="E189" s="26"/>
    </row>
    <row r="190" spans="1:5" s="14" customFormat="1" ht="14.25" x14ac:dyDescent="0.25">
      <c r="E190" s="16"/>
    </row>
    <row r="191" spans="1:5" s="14" customFormat="1" ht="14.25" x14ac:dyDescent="0.25">
      <c r="A191" s="14" t="s">
        <v>4</v>
      </c>
    </row>
    <row r="192" spans="1:5" s="14" customFormat="1" ht="14.25" x14ac:dyDescent="0.25"/>
    <row r="193" spans="1:4" s="14" customFormat="1" ht="14.25" x14ac:dyDescent="0.25">
      <c r="A193" s="14" t="s">
        <v>5</v>
      </c>
      <c r="D193" s="14">
        <v>50</v>
      </c>
    </row>
    <row r="194" spans="1:4" s="14" customFormat="1" ht="14.25" x14ac:dyDescent="0.25"/>
    <row r="195" spans="1:4" s="14" customFormat="1" ht="14.25" x14ac:dyDescent="0.25"/>
    <row r="196" spans="1:4" s="14" customFormat="1" ht="14.25" x14ac:dyDescent="0.25"/>
    <row r="197" spans="1:4" s="14" customFormat="1" ht="14.25" x14ac:dyDescent="0.25"/>
    <row r="198" spans="1:4" s="14" customFormat="1" ht="14.25" x14ac:dyDescent="0.25"/>
    <row r="199" spans="1:4" s="14" customFormat="1" ht="14.25" x14ac:dyDescent="0.25"/>
    <row r="200" spans="1:4" s="14" customFormat="1" ht="14.25" x14ac:dyDescent="0.25"/>
    <row r="201" spans="1:4" s="14" customFormat="1" ht="14.25" x14ac:dyDescent="0.25"/>
    <row r="202" spans="1:4" s="14" customFormat="1" ht="14.25" x14ac:dyDescent="0.25"/>
    <row r="203" spans="1:4" s="14" customFormat="1" ht="14.25" x14ac:dyDescent="0.25"/>
    <row r="204" spans="1:4" s="14" customFormat="1" ht="14.25" x14ac:dyDescent="0.25"/>
    <row r="205" spans="1:4" s="14" customFormat="1" ht="14.25" x14ac:dyDescent="0.25"/>
    <row r="206" spans="1:4" s="14" customFormat="1" ht="14.25" x14ac:dyDescent="0.25"/>
    <row r="207" spans="1:4" s="14" customFormat="1" ht="14.25" x14ac:dyDescent="0.25"/>
    <row r="208" spans="1:4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</sheetData>
  <autoFilter ref="B11:E11">
    <sortState ref="B12:E80">
      <sortCondition ref="E11"/>
    </sortState>
  </autoFilter>
  <mergeCells count="1">
    <mergeCell ref="C9:D9"/>
  </mergeCells>
  <hyperlinks>
    <hyperlink ref="C44" r:id="rId1" display="https://www.ffc.fr/licencies/"/>
    <hyperlink ref="C57" r:id="rId2" display="https://www.ffc.fr/licencies/"/>
  </hyperlinks>
  <pageMargins left="0.7" right="0.7" top="0.75" bottom="0.75" header="0.3" footer="0.3"/>
  <pageSetup paperSize="9" scale="8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5"/>
  <sheetViews>
    <sheetView view="pageBreakPreview" topLeftCell="A44" zoomScale="60" zoomScaleNormal="87" workbookViewId="0">
      <selection activeCell="F74" sqref="F74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7.875" style="13" bestFit="1" customWidth="1"/>
    <col min="4" max="4" width="30.625" style="13" bestFit="1" customWidth="1"/>
    <col min="5" max="5" width="5.375" style="13" customWidth="1"/>
    <col min="6" max="6" width="10.25" style="13" customWidth="1"/>
    <col min="7" max="16384" width="11" style="13"/>
  </cols>
  <sheetData>
    <row r="2" spans="1:6" ht="15.75" customHeight="1" x14ac:dyDescent="0.25">
      <c r="A2" s="35"/>
      <c r="B2" s="35"/>
      <c r="C2" s="35"/>
      <c r="D2" s="35"/>
      <c r="E2" s="35"/>
      <c r="F2" s="35"/>
    </row>
    <row r="5" spans="1:6" ht="11.1" customHeight="1" x14ac:dyDescent="0.25"/>
    <row r="6" spans="1:6" s="34" customFormat="1" ht="16.5" customHeight="1" x14ac:dyDescent="0.25"/>
    <row r="7" spans="1:6" s="14" customFormat="1" ht="14.25" x14ac:dyDescent="0.25"/>
    <row r="8" spans="1:6" s="14" customFormat="1" ht="14.25" x14ac:dyDescent="0.25"/>
    <row r="9" spans="1:6" s="14" customFormat="1" ht="14.25" x14ac:dyDescent="0.25"/>
    <row r="10" spans="1:6" s="14" customFormat="1" ht="14.25" x14ac:dyDescent="0.25"/>
    <row r="11" spans="1:6" s="14" customFormat="1" ht="14.25" x14ac:dyDescent="0.25"/>
    <row r="12" spans="1:6" s="14" customFormat="1" ht="23.25" x14ac:dyDescent="0.25">
      <c r="A12" s="35"/>
      <c r="B12" s="35"/>
      <c r="C12" s="95" t="s">
        <v>53</v>
      </c>
      <c r="D12" s="95"/>
      <c r="E12" s="35"/>
      <c r="F12" s="35"/>
    </row>
    <row r="13" spans="1:6" s="14" customFormat="1" x14ac:dyDescent="0.25">
      <c r="A13" s="13"/>
      <c r="B13" s="13"/>
      <c r="C13" s="13"/>
      <c r="D13" s="13"/>
      <c r="E13" s="13"/>
      <c r="F13" s="13"/>
    </row>
    <row r="14" spans="1:6" s="14" customFormat="1" x14ac:dyDescent="0.25">
      <c r="A14" s="13"/>
      <c r="B14" s="27"/>
      <c r="C14" s="13"/>
      <c r="D14" s="13"/>
      <c r="E14" s="13"/>
      <c r="F14" s="13"/>
    </row>
    <row r="15" spans="1:6" s="14" customFormat="1" thickBot="1" x14ac:dyDescent="0.3">
      <c r="A15" s="12" t="s">
        <v>2</v>
      </c>
      <c r="B15" s="29" t="s">
        <v>7</v>
      </c>
      <c r="C15" s="28" t="s">
        <v>0</v>
      </c>
      <c r="D15" s="12" t="s">
        <v>8</v>
      </c>
      <c r="E15" s="12" t="s">
        <v>11</v>
      </c>
      <c r="F15" s="12"/>
    </row>
    <row r="16" spans="1:6" s="14" customFormat="1" ht="14.25" x14ac:dyDescent="0.25">
      <c r="A16" s="14">
        <v>1</v>
      </c>
      <c r="B16" s="14">
        <v>34</v>
      </c>
      <c r="C16" s="14" t="str">
        <f t="shared" ref="C16:C18" si="0">IF(ISBLANK(B16),"",VLOOKUP(B16,lp,2,FALSE))</f>
        <v>JOSSO Meddy</v>
      </c>
      <c r="D16" s="14" t="str">
        <f t="shared" ref="D16:D18" si="1">IF(ISBLANK(B16),"",VLOOKUP(B16,lp,3,FALSE))</f>
        <v>AC Lanester</v>
      </c>
      <c r="E16" s="14">
        <v>1</v>
      </c>
      <c r="F16" s="16"/>
    </row>
    <row r="17" spans="1:6" s="14" customFormat="1" ht="14.25" x14ac:dyDescent="0.25">
      <c r="A17" s="14">
        <v>2</v>
      </c>
      <c r="B17" s="14">
        <v>26</v>
      </c>
      <c r="C17" s="14" t="str">
        <f t="shared" si="0"/>
        <v>KLEWAIS Tristan</v>
      </c>
      <c r="D17" s="14" t="str">
        <f t="shared" si="1"/>
        <v>Locminé</v>
      </c>
      <c r="E17" s="14">
        <v>2</v>
      </c>
      <c r="F17" s="16"/>
    </row>
    <row r="18" spans="1:6" s="14" customFormat="1" ht="14.25" x14ac:dyDescent="0.25">
      <c r="A18" s="14">
        <v>3</v>
      </c>
      <c r="B18" s="14">
        <v>4</v>
      </c>
      <c r="C18" s="14" t="str">
        <f t="shared" si="0"/>
        <v>BENOIST TRISTAN</v>
      </c>
      <c r="D18" s="14" t="str">
        <f t="shared" si="1"/>
        <v>UC Alréenne</v>
      </c>
      <c r="E18" s="14">
        <v>3</v>
      </c>
      <c r="F18" s="16"/>
    </row>
    <row r="19" spans="1:6" s="14" customFormat="1" ht="14.25" x14ac:dyDescent="0.25">
      <c r="A19" s="14">
        <v>4</v>
      </c>
      <c r="B19" s="14">
        <v>14</v>
      </c>
      <c r="C19" s="14" t="str">
        <f>IF(ISBLANK(B19),"",VLOOKUP(B19,lp,2,FALSE))</f>
        <v>OLIVIERO Etienne</v>
      </c>
      <c r="D19" s="14" t="str">
        <f>IF(ISBLANK(B19),"",VLOOKUP(B19,lp,3,FALSE))</f>
        <v>Locminé</v>
      </c>
      <c r="E19" s="14">
        <v>4</v>
      </c>
      <c r="F19" s="16"/>
    </row>
    <row r="20" spans="1:6" s="14" customFormat="1" ht="14.25" x14ac:dyDescent="0.25">
      <c r="A20" s="14">
        <v>5</v>
      </c>
      <c r="B20" s="14">
        <v>53</v>
      </c>
      <c r="C20" s="14" t="str">
        <f>IF(ISBLANK(B20),"",VLOOKUP(B20,lp,2,FALSE))</f>
        <v>LE GUILLANT MATHIS</v>
      </c>
      <c r="D20" s="14" t="str">
        <f>IF(ISBLANK(B20),"",VLOOKUP(B20,lp,3,FALSE))</f>
        <v>UC Alréenne</v>
      </c>
      <c r="E20" s="14">
        <v>5</v>
      </c>
      <c r="F20" s="16"/>
    </row>
    <row r="21" spans="1:6" s="14" customFormat="1" ht="14.25" x14ac:dyDescent="0.25">
      <c r="A21" s="14">
        <v>6</v>
      </c>
      <c r="B21" s="14">
        <v>28</v>
      </c>
      <c r="C21" s="14" t="str">
        <f>IF(ISBLANK(B21),"",VLOOKUP(B21,lp,2,FALSE))</f>
        <v>HUYSSCHAERT PAUL</v>
      </c>
      <c r="D21" s="14" t="str">
        <f>IF(ISBLANK(B21),"",VLOOKUP(B21,lp,3,FALSE))</f>
        <v>UC Alréenne</v>
      </c>
      <c r="E21" s="14">
        <v>6</v>
      </c>
      <c r="F21" s="16"/>
    </row>
    <row r="22" spans="1:6" s="14" customFormat="1" ht="14.25" x14ac:dyDescent="0.25">
      <c r="A22" s="14">
        <v>7</v>
      </c>
      <c r="B22" s="14">
        <v>25</v>
      </c>
      <c r="C22" s="14" t="str">
        <f>IF(ISBLANK(B22),"",VLOOKUP(B22,lp,2,FALSE))</f>
        <v>RAULT Théo</v>
      </c>
      <c r="D22" s="14" t="str">
        <f>IF(ISBLANK(B22),"",VLOOKUP(B22,lp,3,FALSE))</f>
        <v>UC Inguiniel</v>
      </c>
      <c r="E22" s="14">
        <v>7</v>
      </c>
      <c r="F22" s="16"/>
    </row>
    <row r="23" spans="1:6" s="14" customFormat="1" ht="14.25" x14ac:dyDescent="0.25">
      <c r="A23" s="14">
        <v>8</v>
      </c>
      <c r="B23" s="14">
        <v>16</v>
      </c>
      <c r="C23" s="14" t="str">
        <f>IF(ISBLANK(B23),"",VLOOKUP(B23,lp,2,FALSE))</f>
        <v>HENRIO MADEC ENZO</v>
      </c>
      <c r="D23" s="14" t="str">
        <f>IF(ISBLANK(B23),"",VLOOKUP(B23,lp,3,FALSE))</f>
        <v>UC Alréenne</v>
      </c>
      <c r="E23" s="14">
        <v>8</v>
      </c>
      <c r="F23" s="16"/>
    </row>
    <row r="24" spans="1:6" s="14" customFormat="1" ht="14.25" x14ac:dyDescent="0.25">
      <c r="A24" s="14">
        <v>9</v>
      </c>
      <c r="B24" s="14">
        <v>23</v>
      </c>
      <c r="C24" s="14" t="str">
        <f>IF(ISBLANK(B24),"",VLOOKUP(B24,lp,2,FALSE))</f>
        <v>ELIOT Kylian</v>
      </c>
      <c r="D24" s="14" t="str">
        <f>IF(ISBLANK(B24),"",VLOOKUP(B24,lp,3,FALSE))</f>
        <v>VC Languidic</v>
      </c>
      <c r="E24" s="14">
        <v>9</v>
      </c>
      <c r="F24" s="16"/>
    </row>
    <row r="25" spans="1:6" s="14" customFormat="1" ht="14.25" x14ac:dyDescent="0.25">
      <c r="A25" s="14">
        <v>10</v>
      </c>
      <c r="B25" s="14">
        <v>46</v>
      </c>
      <c r="C25" s="14" t="str">
        <f>IF(ISBLANK(B25),"",VLOOKUP(B25,lp,2,FALSE))</f>
        <v>HINAULT JULIEN</v>
      </c>
      <c r="D25" s="14" t="str">
        <f>IF(ISBLANK(B25),"",VLOOKUP(B25,lp,3,FALSE))</f>
        <v>UC Véloce Vannes</v>
      </c>
      <c r="E25" s="14">
        <v>10</v>
      </c>
      <c r="F25" s="16"/>
    </row>
    <row r="26" spans="1:6" s="14" customFormat="1" ht="14.25" x14ac:dyDescent="0.25">
      <c r="A26" s="14">
        <v>11</v>
      </c>
      <c r="B26" s="14">
        <v>32</v>
      </c>
      <c r="C26" s="14" t="str">
        <f>IF(ISBLANK(B26),"",VLOOKUP(B26,lp,2,FALSE))</f>
        <v>HERIQUET NOHAN</v>
      </c>
      <c r="D26" s="14" t="str">
        <f>IF(ISBLANK(B26),"",VLOOKUP(B26,lp,3,FALSE))</f>
        <v>EC Queven</v>
      </c>
      <c r="E26" s="14">
        <v>11</v>
      </c>
      <c r="F26" s="16"/>
    </row>
    <row r="27" spans="1:6" s="14" customFormat="1" ht="14.25" x14ac:dyDescent="0.25">
      <c r="A27" s="14">
        <v>12</v>
      </c>
      <c r="B27" s="14">
        <v>30</v>
      </c>
      <c r="C27" s="14" t="str">
        <f>IF(ISBLANK(B27),"",VLOOKUP(B27,lp,2,FALSE))</f>
        <v>THIERRY Paul</v>
      </c>
      <c r="D27" s="14" t="str">
        <f>IF(ISBLANK(B27),"",VLOOKUP(B27,lp,3,FALSE))</f>
        <v>SC Malestroit</v>
      </c>
      <c r="E27" s="14">
        <v>12</v>
      </c>
      <c r="F27" s="16"/>
    </row>
    <row r="28" spans="1:6" s="14" customFormat="1" ht="14.25" x14ac:dyDescent="0.25">
      <c r="A28" s="14">
        <v>13</v>
      </c>
      <c r="B28" s="14">
        <v>12</v>
      </c>
      <c r="C28" s="14" t="str">
        <f>IF(ISBLANK(B28),"",VLOOKUP(B28,lp,2,FALSE))</f>
        <v xml:space="preserve"> BELLANGER ALEXIS</v>
      </c>
      <c r="D28" s="14" t="str">
        <f>IF(ISBLANK(B28),"",VLOOKUP(B28,lp,3,FALSE))</f>
        <v>UCP Josselin</v>
      </c>
      <c r="E28" s="14">
        <v>13</v>
      </c>
      <c r="F28" s="16"/>
    </row>
    <row r="29" spans="1:6" s="14" customFormat="1" ht="14.25" x14ac:dyDescent="0.25">
      <c r="A29" s="14">
        <v>14</v>
      </c>
      <c r="B29" s="14">
        <v>15</v>
      </c>
      <c r="C29" s="14" t="str">
        <f>IF(ISBLANK(B29),"",VLOOKUP(B29,lp,2,FALSE))</f>
        <v>DANO HUGO</v>
      </c>
      <c r="D29" s="14" t="str">
        <f>IF(ISBLANK(B29),"",VLOOKUP(B29,lp,3,FALSE))</f>
        <v>UC Véloce Vannes</v>
      </c>
      <c r="E29" s="14">
        <v>14</v>
      </c>
      <c r="F29" s="16"/>
    </row>
    <row r="30" spans="1:6" s="14" customFormat="1" ht="14.25" x14ac:dyDescent="0.25">
      <c r="A30" s="14">
        <v>15</v>
      </c>
      <c r="B30" s="14">
        <v>55</v>
      </c>
      <c r="C30" s="14" t="str">
        <f>IF(ISBLANK(B30),"",VLOOKUP(B30,lp,2,FALSE))</f>
        <v>LE CALVE Gautier</v>
      </c>
      <c r="D30" s="14" t="str">
        <f>IF(ISBLANK(B30),"",VLOOKUP(B30,lp,3,FALSE))</f>
        <v>AC Lanester</v>
      </c>
      <c r="E30" s="14">
        <v>15</v>
      </c>
      <c r="F30" s="16"/>
    </row>
    <row r="31" spans="1:6" s="14" customFormat="1" ht="14.25" x14ac:dyDescent="0.25">
      <c r="A31" s="14">
        <v>16</v>
      </c>
      <c r="B31" s="14">
        <v>37</v>
      </c>
      <c r="C31" s="14" t="str">
        <f>IF(ISBLANK(B31),"",VLOOKUP(B31,lp,2,FALSE))</f>
        <v>DELALANDE Nino</v>
      </c>
      <c r="D31" s="14" t="str">
        <f>IF(ISBLANK(B31),"",VLOOKUP(B31,lp,3,FALSE))</f>
        <v>Locminé</v>
      </c>
      <c r="E31" s="14">
        <v>16</v>
      </c>
      <c r="F31" s="16"/>
    </row>
    <row r="32" spans="1:6" s="14" customFormat="1" ht="14.25" x14ac:dyDescent="0.25">
      <c r="A32" s="14">
        <v>17</v>
      </c>
      <c r="B32" s="14">
        <v>36</v>
      </c>
      <c r="C32" s="14" t="str">
        <f>IF(ISBLANK(B32),"",VLOOKUP(B32,lp,2,FALSE))</f>
        <v>THOMAZO HANRION ESTEBAN</v>
      </c>
      <c r="D32" s="14" t="str">
        <f>IF(ISBLANK(B32),"",VLOOKUP(B32,lp,3,FALSE))</f>
        <v>UC Inguiniel</v>
      </c>
      <c r="E32" s="14">
        <v>17</v>
      </c>
      <c r="F32" s="16"/>
    </row>
    <row r="33" spans="1:6" s="14" customFormat="1" ht="14.25" x14ac:dyDescent="0.25">
      <c r="A33" s="14">
        <v>18</v>
      </c>
      <c r="B33" s="14">
        <v>2</v>
      </c>
      <c r="C33" s="14" t="str">
        <f>IF(ISBLANK(B33),"",VLOOKUP(B33,lp,2,FALSE))</f>
        <v>LE HENANF Hugo</v>
      </c>
      <c r="D33" s="14" t="str">
        <f>IF(ISBLANK(B33),"",VLOOKUP(B33,lp,3,FALSE))</f>
        <v>Locminé</v>
      </c>
      <c r="E33" s="14">
        <v>18</v>
      </c>
      <c r="F33" s="16"/>
    </row>
    <row r="34" spans="1:6" s="14" customFormat="1" ht="14.25" x14ac:dyDescent="0.25">
      <c r="A34" s="14">
        <v>19</v>
      </c>
      <c r="B34" s="14">
        <v>17</v>
      </c>
      <c r="C34" s="14" t="str">
        <f>IF(ISBLANK(B34),"",VLOOKUP(B34,lp,2,FALSE))</f>
        <v>BREHAMET Titouan</v>
      </c>
      <c r="D34" s="14" t="str">
        <f>IF(ISBLANK(B34),"",VLOOKUP(B34,lp,3,FALSE))</f>
        <v>ACP Baud</v>
      </c>
      <c r="E34" s="14">
        <v>19</v>
      </c>
      <c r="F34" s="16"/>
    </row>
    <row r="35" spans="1:6" s="14" customFormat="1" ht="14.25" x14ac:dyDescent="0.25">
      <c r="A35" s="14">
        <v>20</v>
      </c>
      <c r="B35" s="14">
        <v>18</v>
      </c>
      <c r="C35" s="14" t="str">
        <f>IF(ISBLANK(B35),"",VLOOKUP(B35,lp,2,FALSE))</f>
        <v>GISLAIS Morgan</v>
      </c>
      <c r="D35" s="14" t="str">
        <f>IF(ISBLANK(B35),"",VLOOKUP(B35,lp,3,FALSE))</f>
        <v>SC Malestroit</v>
      </c>
      <c r="E35" s="14">
        <v>20</v>
      </c>
      <c r="F35" s="16"/>
    </row>
    <row r="36" spans="1:6" s="14" customFormat="1" ht="14.25" x14ac:dyDescent="0.25">
      <c r="A36" s="14">
        <v>21</v>
      </c>
      <c r="B36" s="14">
        <v>60</v>
      </c>
      <c r="C36" s="14" t="str">
        <f>IF(ISBLANK(B36),"",VLOOKUP(B36,lp,2,FALSE))</f>
        <v>LOEZIC LOUENN</v>
      </c>
      <c r="D36" s="14" t="str">
        <f>IF(ISBLANK(B36),"",VLOOKUP(B36,lp,3,FALSE))</f>
        <v>AC Lanester</v>
      </c>
      <c r="E36" s="14">
        <v>21</v>
      </c>
      <c r="F36" s="16"/>
    </row>
    <row r="37" spans="1:6" s="14" customFormat="1" ht="14.25" x14ac:dyDescent="0.25">
      <c r="A37" s="14">
        <v>22</v>
      </c>
      <c r="B37" s="14">
        <v>52</v>
      </c>
      <c r="C37" s="14" t="str">
        <f>IF(ISBLANK(B37),"",VLOOKUP(B37,lp,2,FALSE))</f>
        <v>LE DIVENACH LUCAS</v>
      </c>
      <c r="D37" s="14" t="str">
        <f>IF(ISBLANK(B37),"",VLOOKUP(B37,lp,3,FALSE))</f>
        <v>UC Véloce Vannes</v>
      </c>
      <c r="E37" s="14">
        <v>22</v>
      </c>
      <c r="F37" s="16"/>
    </row>
    <row r="38" spans="1:6" s="14" customFormat="1" ht="14.25" x14ac:dyDescent="0.25">
      <c r="A38" s="14">
        <v>23</v>
      </c>
      <c r="B38" s="14">
        <v>69</v>
      </c>
      <c r="C38" s="14" t="str">
        <f>IF(ISBLANK(B38),"",VLOOKUP(B38,lp,2,FALSE))</f>
        <v>MAURICE ROMAIN</v>
      </c>
      <c r="D38" s="14" t="str">
        <f>IF(ISBLANK(B38),"",VLOOKUP(B38,lp,3,FALSE))</f>
        <v>UC Véloce Vannes</v>
      </c>
      <c r="E38" s="14">
        <v>23</v>
      </c>
      <c r="F38" s="16"/>
    </row>
    <row r="39" spans="1:6" s="14" customFormat="1" ht="14.25" x14ac:dyDescent="0.25">
      <c r="A39" s="14">
        <v>24</v>
      </c>
      <c r="B39" s="14">
        <v>24</v>
      </c>
      <c r="C39" s="14" t="str">
        <f>IF(ISBLANK(B39),"",VLOOKUP(B39,lp,2,FALSE))</f>
        <v xml:space="preserve">DAHIREL EWEN </v>
      </c>
      <c r="D39" s="14" t="str">
        <f>IF(ISBLANK(B39),"",VLOOKUP(B39,lp,3,FALSE))</f>
        <v>UCP Josselin</v>
      </c>
      <c r="E39" s="14">
        <v>24</v>
      </c>
      <c r="F39" s="16"/>
    </row>
    <row r="40" spans="1:6" s="14" customFormat="1" ht="14.25" x14ac:dyDescent="0.25">
      <c r="A40" s="14">
        <v>25</v>
      </c>
      <c r="B40" s="14">
        <v>68</v>
      </c>
      <c r="C40" s="14" t="str">
        <f>IF(ISBLANK(B40),"",VLOOKUP(B40,lp,2,FALSE))</f>
        <v>UHEL JUHEL KYLIAN</v>
      </c>
      <c r="D40" s="14" t="str">
        <f>IF(ISBLANK(B40),"",VLOOKUP(B40,lp,3,FALSE))</f>
        <v>AC Lanester</v>
      </c>
      <c r="E40" s="14">
        <v>25</v>
      </c>
      <c r="F40" s="16"/>
    </row>
    <row r="41" spans="1:6" s="14" customFormat="1" ht="14.25" x14ac:dyDescent="0.25">
      <c r="A41" s="14">
        <v>26</v>
      </c>
      <c r="B41" s="14">
        <v>27</v>
      </c>
      <c r="C41" s="14" t="str">
        <f>IF(ISBLANK(B41),"",VLOOKUP(B41,lp,2,FALSE))</f>
        <v>GODIVEAUX ROBIN</v>
      </c>
      <c r="D41" s="14" t="str">
        <f>IF(ISBLANK(B41),"",VLOOKUP(B41,lp,3,FALSE))</f>
        <v>UC Véloce Vannes</v>
      </c>
      <c r="E41" s="14">
        <v>26</v>
      </c>
      <c r="F41" s="16"/>
    </row>
    <row r="42" spans="1:6" s="14" customFormat="1" ht="14.25" x14ac:dyDescent="0.25">
      <c r="A42" s="14">
        <v>27</v>
      </c>
      <c r="B42" s="14">
        <v>6</v>
      </c>
      <c r="C42" s="14" t="str">
        <f>IF(ISBLANK(B42),"",VLOOKUP(B42,lp,2,FALSE))</f>
        <v>SIMON Jule</v>
      </c>
      <c r="D42" s="14" t="str">
        <f>IF(ISBLANK(B42),"",VLOOKUP(B42,lp,3,FALSE))</f>
        <v>SC Malestroit</v>
      </c>
      <c r="E42" s="14">
        <v>27</v>
      </c>
      <c r="F42" s="16"/>
    </row>
    <row r="43" spans="1:6" s="14" customFormat="1" ht="14.25" x14ac:dyDescent="0.25">
      <c r="A43" s="14">
        <v>28</v>
      </c>
      <c r="B43" s="14">
        <v>39</v>
      </c>
      <c r="C43" s="14" t="str">
        <f>IF(ISBLANK(B43),"",VLOOKUP(B43,lp,2,FALSE))</f>
        <v>JANNELLO Ewan</v>
      </c>
      <c r="D43" s="14" t="str">
        <f>IF(ISBLANK(B43),"",VLOOKUP(B43,lp,3,FALSE))</f>
        <v>UC Alréenne</v>
      </c>
      <c r="E43" s="14">
        <v>28</v>
      </c>
      <c r="F43" s="16"/>
    </row>
    <row r="44" spans="1:6" s="14" customFormat="1" ht="14.25" x14ac:dyDescent="0.25">
      <c r="A44" s="14">
        <v>29</v>
      </c>
      <c r="B44" s="14">
        <v>57</v>
      </c>
      <c r="C44" s="14" t="str">
        <f>IF(ISBLANK(B44),"",VLOOKUP(B44,lp,2,FALSE))</f>
        <v>LE DOUARIN TOM</v>
      </c>
      <c r="D44" s="14" t="str">
        <f>IF(ISBLANK(B44),"",VLOOKUP(B44,lp,3,FALSE))</f>
        <v>UC Véloce Vannes</v>
      </c>
      <c r="E44" s="14">
        <v>29</v>
      </c>
      <c r="F44" s="16"/>
    </row>
    <row r="45" spans="1:6" s="14" customFormat="1" ht="14.25" x14ac:dyDescent="0.25">
      <c r="A45" s="14">
        <v>30</v>
      </c>
      <c r="B45" s="14">
        <v>50</v>
      </c>
      <c r="C45" s="14" t="str">
        <f>IF(ISBLANK(B45),"",VLOOKUP(B45,lp,2,FALSE))</f>
        <v>LE BOUEDEC SOEN</v>
      </c>
      <c r="D45" s="14" t="str">
        <f>IF(ISBLANK(B45),"",VLOOKUP(B45,lp,3,FALSE))</f>
        <v>AC Lanester</v>
      </c>
      <c r="E45" s="14">
        <v>30</v>
      </c>
      <c r="F45" s="16"/>
    </row>
    <row r="46" spans="1:6" s="14" customFormat="1" ht="14.25" x14ac:dyDescent="0.25">
      <c r="A46" s="14">
        <v>31</v>
      </c>
      <c r="B46" s="14">
        <v>51</v>
      </c>
      <c r="C46" s="14" t="str">
        <f>IF(ISBLANK(B46),"",VLOOKUP(B46,lp,2,FALSE))</f>
        <v>LE ROCH Elouan</v>
      </c>
      <c r="D46" s="14" t="str">
        <f>IF(ISBLANK(B46),"",VLOOKUP(B46,lp,3,FALSE))</f>
        <v>Locminé</v>
      </c>
      <c r="E46" s="14">
        <v>31</v>
      </c>
      <c r="F46" s="16"/>
    </row>
    <row r="47" spans="1:6" s="14" customFormat="1" ht="14.25" x14ac:dyDescent="0.25">
      <c r="A47" s="14">
        <v>32</v>
      </c>
      <c r="B47" s="14">
        <v>22</v>
      </c>
      <c r="C47" s="14" t="str">
        <f>IF(ISBLANK(B47),"",VLOOKUP(B47,lp,2,FALSE))</f>
        <v>BLANC BIHAN DYLAN</v>
      </c>
      <c r="D47" s="14" t="str">
        <f>IF(ISBLANK(B47),"",VLOOKUP(B47,lp,3,FALSE))</f>
        <v>AC Lanester</v>
      </c>
      <c r="E47" s="14">
        <v>32</v>
      </c>
      <c r="F47" s="16"/>
    </row>
    <row r="48" spans="1:6" s="14" customFormat="1" ht="14.25" x14ac:dyDescent="0.25">
      <c r="A48" s="14">
        <v>33</v>
      </c>
      <c r="B48" s="14">
        <v>66</v>
      </c>
      <c r="C48" s="14" t="str">
        <f>IF(ISBLANK(B48),"",VLOOKUP(B48,lp,2,FALSE))</f>
        <v>MORICE THEO</v>
      </c>
      <c r="D48" s="14" t="str">
        <f>IF(ISBLANK(B48),"",VLOOKUP(B48,lp,3,FALSE))</f>
        <v>UC Alréenne</v>
      </c>
      <c r="E48" s="14">
        <v>33</v>
      </c>
      <c r="F48" s="16"/>
    </row>
    <row r="49" spans="1:6" s="14" customFormat="1" ht="14.25" x14ac:dyDescent="0.25">
      <c r="A49" s="14">
        <v>34</v>
      </c>
      <c r="B49" s="14">
        <v>47</v>
      </c>
      <c r="C49" s="14" t="str">
        <f>IF(ISBLANK(B49),"",VLOOKUP(B49,lp,2,FALSE))</f>
        <v>LE GOIC  THEO</v>
      </c>
      <c r="D49" s="14" t="str">
        <f>IF(ISBLANK(B49),"",VLOOKUP(B49,lp,3,FALSE))</f>
        <v>UC Alréenne</v>
      </c>
      <c r="E49" s="14">
        <v>34</v>
      </c>
      <c r="F49" s="16"/>
    </row>
    <row r="50" spans="1:6" s="14" customFormat="1" ht="14.25" x14ac:dyDescent="0.25">
      <c r="A50" s="14">
        <v>35</v>
      </c>
      <c r="B50" s="14">
        <v>70</v>
      </c>
      <c r="C50" s="14" t="str">
        <f>IF(ISBLANK(B50),"",VLOOKUP(B50,lp,2,FALSE))</f>
        <v>PICHARD VEYSSET Timéo</v>
      </c>
      <c r="D50" s="14" t="str">
        <f>IF(ISBLANK(B50),"",VLOOKUP(B50,lp,3,FALSE))</f>
        <v>UC Alréenne</v>
      </c>
      <c r="E50" s="14">
        <v>35</v>
      </c>
      <c r="F50" s="16"/>
    </row>
    <row r="51" spans="1:6" s="14" customFormat="1" ht="14.25" x14ac:dyDescent="0.25">
      <c r="A51" s="14">
        <v>36</v>
      </c>
      <c r="B51" s="14">
        <v>5</v>
      </c>
      <c r="C51" s="14" t="str">
        <f>IF(ISBLANK(B51),"",VLOOKUP(B51,lp,2,FALSE))</f>
        <v>GREVELLEC Awen</v>
      </c>
      <c r="D51" s="14" t="str">
        <f>IF(ISBLANK(B51),"",VLOOKUP(B51,lp,3,FALSE))</f>
        <v>ACP Baud</v>
      </c>
      <c r="E51" s="14">
        <v>36</v>
      </c>
      <c r="F51" s="16"/>
    </row>
    <row r="52" spans="1:6" s="14" customFormat="1" ht="14.25" x14ac:dyDescent="0.25">
      <c r="A52" s="14">
        <v>37</v>
      </c>
      <c r="B52" s="14">
        <v>72</v>
      </c>
      <c r="C52" s="14" t="str">
        <f>IF(ISBLANK(B52),"",VLOOKUP(B52,lp,2,FALSE))</f>
        <v>RIO YVANN</v>
      </c>
      <c r="D52" s="14" t="str">
        <f>IF(ISBLANK(B52),"",VLOOKUP(B52,lp,3,FALSE))</f>
        <v>UC Alréenne</v>
      </c>
      <c r="E52" s="14">
        <v>37</v>
      </c>
      <c r="F52" s="16"/>
    </row>
    <row r="53" spans="1:6" s="14" customFormat="1" ht="14.25" x14ac:dyDescent="0.25">
      <c r="A53" s="14">
        <v>38</v>
      </c>
      <c r="B53" s="14">
        <v>19</v>
      </c>
      <c r="C53" s="14" t="str">
        <f>IF(ISBLANK(B53),"",VLOOKUP(B53,lp,2,FALSE))</f>
        <v>LE TOULLEC ARTHUR</v>
      </c>
      <c r="D53" s="14" t="str">
        <f>IF(ISBLANK(B53),"",VLOOKUP(B53,lp,3,FALSE))</f>
        <v>Hennebont Cyclisme</v>
      </c>
      <c r="E53" s="14">
        <v>38</v>
      </c>
      <c r="F53" s="16"/>
    </row>
    <row r="54" spans="1:6" s="14" customFormat="1" ht="14.25" x14ac:dyDescent="0.25">
      <c r="A54" s="14">
        <v>39</v>
      </c>
      <c r="B54" s="14">
        <v>61</v>
      </c>
      <c r="C54" s="14" t="str">
        <f>IF(ISBLANK(B54),"",VLOOKUP(B54,lp,2,FALSE))</f>
        <v>LE GALLIC CLEMENT</v>
      </c>
      <c r="D54" s="14" t="str">
        <f>IF(ISBLANK(B54),"",VLOOKUP(B54,lp,3,FALSE))</f>
        <v>UC Véloce Vannes</v>
      </c>
      <c r="E54" s="14">
        <v>39</v>
      </c>
      <c r="F54" s="16"/>
    </row>
    <row r="55" spans="1:6" s="14" customFormat="1" ht="14.25" x14ac:dyDescent="0.25">
      <c r="A55" s="14">
        <v>40</v>
      </c>
      <c r="B55" s="14">
        <v>54</v>
      </c>
      <c r="C55" s="14" t="str">
        <f>IF(ISBLANK(B55),"",VLOOKUP(B55,lp,2,FALSE))</f>
        <v>LE CUDENNEC TITOUAN</v>
      </c>
      <c r="D55" s="14" t="str">
        <f>IF(ISBLANK(B55),"",VLOOKUP(B55,lp,3,FALSE))</f>
        <v>EC Pluvignoise</v>
      </c>
      <c r="E55" s="14">
        <v>40</v>
      </c>
      <c r="F55" s="16"/>
    </row>
    <row r="56" spans="1:6" s="14" customFormat="1" ht="14.25" x14ac:dyDescent="0.25">
      <c r="A56" s="14">
        <v>41</v>
      </c>
      <c r="B56" s="14">
        <v>13</v>
      </c>
      <c r="C56" s="14" t="str">
        <f>IF(ISBLANK(B56),"",VLOOKUP(B56,lp,2,FALSE))</f>
        <v>PASCO Jonathan</v>
      </c>
      <c r="D56" s="14" t="str">
        <f>IF(ISBLANK(B56),"",VLOOKUP(B56,lp,3,FALSE))</f>
        <v>UC Inguiniel</v>
      </c>
      <c r="E56" s="14">
        <v>41</v>
      </c>
      <c r="F56" s="16"/>
    </row>
    <row r="57" spans="1:6" s="14" customFormat="1" ht="14.25" x14ac:dyDescent="0.25">
      <c r="A57" s="14">
        <v>42</v>
      </c>
      <c r="B57" s="14">
        <v>21</v>
      </c>
      <c r="C57" s="14" t="str">
        <f>IF(ISBLANK(B57),"",VLOOKUP(B57,lp,2,FALSE))</f>
        <v>COSTA ENZO</v>
      </c>
      <c r="D57" s="14" t="str">
        <f>IF(ISBLANK(B57),"",VLOOKUP(B57,lp,3,FALSE))</f>
        <v>EC Pluvignoise</v>
      </c>
      <c r="E57" s="14">
        <v>42</v>
      </c>
      <c r="F57" s="16"/>
    </row>
    <row r="58" spans="1:6" s="14" customFormat="1" ht="14.25" x14ac:dyDescent="0.25">
      <c r="A58" s="14">
        <v>43</v>
      </c>
      <c r="B58" s="14">
        <v>33</v>
      </c>
      <c r="C58" s="14" t="str">
        <f>IF(ISBLANK(B58),"",VLOOKUP(B58,lp,2,FALSE))</f>
        <v>DREAN MATHIS</v>
      </c>
      <c r="D58" s="14" t="str">
        <f>IF(ISBLANK(B58),"",VLOOKUP(B58,lp,3,FALSE))</f>
        <v>EC Pluvignoise</v>
      </c>
      <c r="E58" s="14">
        <v>43</v>
      </c>
      <c r="F58" s="16"/>
    </row>
    <row r="59" spans="1:6" s="14" customFormat="1" ht="14.25" x14ac:dyDescent="0.25">
      <c r="A59" s="14">
        <v>44</v>
      </c>
      <c r="B59" s="14">
        <v>41</v>
      </c>
      <c r="C59" s="14" t="str">
        <f>IF(ISBLANK(B59),"",VLOOKUP(B59,lp,2,FALSE))</f>
        <v>LE MAO ENZO</v>
      </c>
      <c r="D59" s="14" t="str">
        <f>IF(ISBLANK(B59),"",VLOOKUP(B59,lp,3,FALSE))</f>
        <v>Hennebont Cyclisme</v>
      </c>
      <c r="E59" s="14">
        <v>44</v>
      </c>
      <c r="F59" s="16"/>
    </row>
    <row r="60" spans="1:6" s="14" customFormat="1" ht="14.25" x14ac:dyDescent="0.25">
      <c r="A60" s="14">
        <v>45</v>
      </c>
      <c r="B60" s="14">
        <v>45</v>
      </c>
      <c r="C60" s="14" t="str">
        <f>IF(ISBLANK(B60),"",VLOOKUP(B60,lp,2,FALSE))</f>
        <v>POIRON-UFFREDI Aël</v>
      </c>
      <c r="D60" s="14" t="str">
        <f>IF(ISBLANK(B60),"",VLOOKUP(B60,lp,3,FALSE))</f>
        <v>Locminé</v>
      </c>
      <c r="E60" s="14">
        <v>45</v>
      </c>
      <c r="F60" s="16"/>
    </row>
    <row r="61" spans="1:6" s="14" customFormat="1" ht="14.25" x14ac:dyDescent="0.25">
      <c r="A61" s="14">
        <v>46</v>
      </c>
      <c r="B61" s="14">
        <v>62</v>
      </c>
      <c r="C61" s="14" t="str">
        <f>IF(ISBLANK(B61),"",VLOOKUP(B61,lp,2,FALSE))</f>
        <v>LORHO ENZO</v>
      </c>
      <c r="D61" s="14" t="str">
        <f>IF(ISBLANK(B61),"",VLOOKUP(B61,lp,3,FALSE))</f>
        <v>UC Alréenne</v>
      </c>
      <c r="E61" s="14">
        <v>46</v>
      </c>
      <c r="F61" s="16"/>
    </row>
    <row r="62" spans="1:6" s="14" customFormat="1" ht="14.25" x14ac:dyDescent="0.25">
      <c r="A62" s="14">
        <v>47</v>
      </c>
      <c r="B62" s="14">
        <v>29</v>
      </c>
      <c r="C62" s="14" t="str">
        <f>IF(ISBLANK(B62),"",VLOOKUP(B62,lp,2,FALSE))</f>
        <v>CHARRIER Dewi</v>
      </c>
      <c r="D62" s="14" t="str">
        <f>IF(ISBLANK(B62),"",VLOOKUP(B62,lp,3,FALSE))</f>
        <v>ACP Baud</v>
      </c>
      <c r="E62" s="14">
        <v>47</v>
      </c>
      <c r="F62" s="16"/>
    </row>
    <row r="63" spans="1:6" s="14" customFormat="1" ht="14.25" x14ac:dyDescent="0.25">
      <c r="A63" s="14">
        <v>48</v>
      </c>
      <c r="B63" s="14">
        <v>71</v>
      </c>
      <c r="C63" s="14" t="str">
        <f>IF(ISBLANK(B63),"",VLOOKUP(B63,lp,2,FALSE))</f>
        <v>ORSETTI ALEXIS</v>
      </c>
      <c r="D63" s="14" t="str">
        <f>IF(ISBLANK(B63),"",VLOOKUP(B63,lp,3,FALSE))</f>
        <v>UC Véloce Vannes</v>
      </c>
      <c r="E63" s="14">
        <v>48</v>
      </c>
      <c r="F63" s="16"/>
    </row>
    <row r="64" spans="1:6" s="14" customFormat="1" ht="14.25" x14ac:dyDescent="0.25">
      <c r="A64" s="14">
        <v>49</v>
      </c>
      <c r="B64" s="14">
        <v>42</v>
      </c>
      <c r="C64" s="14" t="str">
        <f>IF(ISBLANK(B64),"",VLOOKUP(B64,lp,2,FALSE))</f>
        <v>HERVO ANTOINE</v>
      </c>
      <c r="D64" s="14" t="str">
        <f>IF(ISBLANK(B64),"",VLOOKUP(B64,lp,3,FALSE))</f>
        <v>EC Pluvignoise</v>
      </c>
      <c r="E64" s="14">
        <v>49</v>
      </c>
      <c r="F64" s="16"/>
    </row>
    <row r="65" spans="1:6" s="14" customFormat="1" ht="14.25" x14ac:dyDescent="0.25">
      <c r="A65" s="14">
        <v>50</v>
      </c>
      <c r="B65" s="14">
        <v>1</v>
      </c>
      <c r="C65" s="14" t="str">
        <f>IF(ISBLANK(B65),"",VLOOKUP(B65,lp,2,FALSE))</f>
        <v>LANGLO Maiwenn (F)</v>
      </c>
      <c r="D65" s="14" t="str">
        <f>IF(ISBLANK(B65),"",VLOOKUP(B65,lp,3,FALSE))</f>
        <v>UC Inguiniel</v>
      </c>
      <c r="E65" s="14">
        <v>50</v>
      </c>
      <c r="F65" s="16"/>
    </row>
    <row r="66" spans="1:6" s="14" customFormat="1" ht="14.25" x14ac:dyDescent="0.25">
      <c r="A66" s="14">
        <v>51</v>
      </c>
      <c r="B66" s="14">
        <v>8</v>
      </c>
      <c r="C66" s="14" t="str">
        <f>IF(ISBLANK(B66),"",VLOOKUP(B66,lp,2,FALSE))</f>
        <v>DE GUERDAVID AURELIE (F)</v>
      </c>
      <c r="D66" s="14" t="str">
        <f>IF(ISBLANK(B66),"",VLOOKUP(B66,lp,3,FALSE))</f>
        <v>EC Queven</v>
      </c>
      <c r="E66" s="14">
        <v>51</v>
      </c>
      <c r="F66" s="16"/>
    </row>
    <row r="67" spans="1:6" s="14" customFormat="1" ht="14.25" x14ac:dyDescent="0.25">
      <c r="A67" s="14">
        <v>52</v>
      </c>
      <c r="B67" s="14">
        <v>20</v>
      </c>
      <c r="C67" s="14" t="str">
        <f>IF(ISBLANK(B67),"",VLOOKUP(B67,lp,2,FALSE))</f>
        <v>GERMAIN ALICIA (F)</v>
      </c>
      <c r="D67" s="14" t="str">
        <f>IF(ISBLANK(B67),"",VLOOKUP(B67,lp,3,FALSE))</f>
        <v>EC Queven</v>
      </c>
      <c r="E67" s="14">
        <v>52</v>
      </c>
      <c r="F67" s="16"/>
    </row>
    <row r="68" spans="1:6" s="14" customFormat="1" ht="14.25" x14ac:dyDescent="0.25">
      <c r="A68" s="14">
        <v>53</v>
      </c>
      <c r="B68" s="14">
        <v>58</v>
      </c>
      <c r="C68" s="14" t="str">
        <f>IF(ISBLANK(B68),"",VLOOKUP(B68,lp,2,FALSE))</f>
        <v>LE PAVEC NATHAN</v>
      </c>
      <c r="D68" s="14" t="str">
        <f>IF(ISBLANK(B68),"",VLOOKUP(B68,lp,3,FALSE))</f>
        <v>UC Alréenne</v>
      </c>
      <c r="E68" s="14">
        <v>53</v>
      </c>
      <c r="F68" s="16"/>
    </row>
    <row r="69" spans="1:6" s="14" customFormat="1" ht="14.25" x14ac:dyDescent="0.25">
      <c r="A69" s="14">
        <v>54</v>
      </c>
      <c r="B69" s="14">
        <v>9</v>
      </c>
      <c r="C69" s="14" t="str">
        <f>IF(ISBLANK(B69),"",VLOOKUP(B69,lp,2,FALSE))</f>
        <v>BERTRON AUGEREAU MEHDI</v>
      </c>
      <c r="D69" s="14" t="str">
        <f>IF(ISBLANK(B69),"",VLOOKUP(B69,lp,3,FALSE))</f>
        <v>EC Pluvignoise</v>
      </c>
      <c r="E69" s="14">
        <v>54</v>
      </c>
      <c r="F69" s="16"/>
    </row>
    <row r="70" spans="1:6" s="14" customFormat="1" ht="14.25" x14ac:dyDescent="0.25">
      <c r="A70" s="14">
        <v>55</v>
      </c>
      <c r="B70" s="14">
        <v>64</v>
      </c>
      <c r="C70" s="14" t="str">
        <f>IF(ISBLANK(B70),"",VLOOKUP(B70,lp,2,FALSE))</f>
        <v>PONTUS MAYLIS (F)</v>
      </c>
      <c r="D70" s="14" t="str">
        <f>IF(ISBLANK(B70),"",VLOOKUP(B70,lp,3,FALSE))</f>
        <v>AC Lanester</v>
      </c>
      <c r="E70" s="14">
        <v>55</v>
      </c>
      <c r="F70" s="16"/>
    </row>
    <row r="71" spans="1:6" s="14" customFormat="1" ht="14.25" x14ac:dyDescent="0.25">
      <c r="A71" s="14">
        <v>56</v>
      </c>
      <c r="B71" s="14">
        <v>56</v>
      </c>
      <c r="C71" s="14" t="str">
        <f>IF(ISBLANK(B71),"",VLOOKUP(B71,lp,2,FALSE))</f>
        <v>CADORET  Melenn (F)</v>
      </c>
      <c r="D71" s="14" t="str">
        <f>IF(ISBLANK(B71),"",VLOOKUP(B71,lp,3,FALSE))</f>
        <v>Locminé</v>
      </c>
      <c r="E71" s="14">
        <v>56</v>
      </c>
      <c r="F71" s="16"/>
    </row>
    <row r="72" spans="1:6" s="14" customFormat="1" ht="14.25" x14ac:dyDescent="0.25">
      <c r="A72" s="14">
        <v>57</v>
      </c>
      <c r="B72" s="14">
        <v>3</v>
      </c>
      <c r="C72" s="14" t="str">
        <f>IF(ISBLANK(B72),"",VLOOKUP(B72,lp,2,FALSE))</f>
        <v>BROCHEN NATHAN</v>
      </c>
      <c r="D72" s="14" t="str">
        <f>IF(ISBLANK(B72),"",VLOOKUP(B72,lp,3,FALSE))</f>
        <v>UC Véloce Vannes</v>
      </c>
      <c r="E72" s="14">
        <v>57</v>
      </c>
      <c r="F72" s="16"/>
    </row>
    <row r="73" spans="1:6" s="14" customFormat="1" ht="14.25" x14ac:dyDescent="0.25">
      <c r="A73" s="14">
        <v>58</v>
      </c>
      <c r="B73" s="14">
        <v>73</v>
      </c>
      <c r="C73" s="14" t="str">
        <f>IF(ISBLANK(B73),"",VLOOKUP(B73,lp,2,FALSE))</f>
        <v>TURMEL JULIEN</v>
      </c>
      <c r="D73" s="14" t="str">
        <f>IF(ISBLANK(B73),"",VLOOKUP(B73,lp,3,FALSE))</f>
        <v>UC Véloce Vannes</v>
      </c>
      <c r="E73" s="14">
        <v>58</v>
      </c>
      <c r="F73" s="16"/>
    </row>
    <row r="74" spans="1:6" s="14" customFormat="1" ht="14.25" x14ac:dyDescent="0.25">
      <c r="A74" s="14">
        <v>59</v>
      </c>
      <c r="B74" s="14">
        <v>49</v>
      </c>
      <c r="C74" s="14" t="str">
        <f>IF(ISBLANK(B74),"",VLOOKUP(B74,lp,2,FALSE))</f>
        <v>JUSTUM julian</v>
      </c>
      <c r="D74" s="14" t="str">
        <f>IF(ISBLANK(B74),"",VLOOKUP(B74,lp,3,FALSE))</f>
        <v>EC Pluvignoise</v>
      </c>
      <c r="E74" s="14">
        <v>59</v>
      </c>
      <c r="F74" s="16"/>
    </row>
    <row r="75" spans="1:6" s="14" customFormat="1" ht="14.25" x14ac:dyDescent="0.25">
      <c r="A75" s="14">
        <v>60</v>
      </c>
      <c r="B75" s="14">
        <v>63</v>
      </c>
      <c r="C75" s="14" t="str">
        <f>IF(ISBLANK(B75),"",VLOOKUP(B75,lp,2,FALSE))</f>
        <v>LE MERO NOLAN</v>
      </c>
      <c r="D75" s="14" t="str">
        <f>IF(ISBLANK(B75),"",VLOOKUP(B75,lp,3,FALSE))</f>
        <v>EC Pluvignoise</v>
      </c>
      <c r="E75" s="14">
        <v>60</v>
      </c>
      <c r="F75" s="16"/>
    </row>
    <row r="76" spans="1:6" s="14" customFormat="1" ht="14.25" x14ac:dyDescent="0.25">
      <c r="A76" s="14">
        <v>61</v>
      </c>
      <c r="B76" s="14">
        <v>44</v>
      </c>
      <c r="C76" s="14" t="str">
        <f>IF(ISBLANK(B76),"",VLOOKUP(B76,lp,2,FALSE))</f>
        <v>KERSULEC TOM</v>
      </c>
      <c r="D76" s="14" t="str">
        <f>IF(ISBLANK(B76),"",VLOOKUP(B76,lp,3,FALSE))</f>
        <v>UC Inguiniel</v>
      </c>
      <c r="E76" s="14">
        <v>61</v>
      </c>
      <c r="F76" s="16"/>
    </row>
    <row r="77" spans="1:6" s="14" customFormat="1" ht="14.25" x14ac:dyDescent="0.25">
      <c r="A77" s="14">
        <v>62</v>
      </c>
      <c r="B77" s="14">
        <v>7</v>
      </c>
      <c r="C77" s="14" t="str">
        <f>IF(ISBLANK(B77),"",VLOOKUP(B77,lp,2,FALSE))</f>
        <v>LE BOUEDEC JULIAN</v>
      </c>
      <c r="D77" s="14" t="str">
        <f>IF(ISBLANK(B77),"",VLOOKUP(B77,lp,3,FALSE))</f>
        <v>Hennebont Cyclisme</v>
      </c>
      <c r="E77" s="14">
        <v>62</v>
      </c>
      <c r="F77" s="16"/>
    </row>
    <row r="78" spans="1:6" s="14" customFormat="1" ht="14.25" x14ac:dyDescent="0.25">
      <c r="A78" s="14">
        <v>63</v>
      </c>
      <c r="B78" s="14">
        <v>35</v>
      </c>
      <c r="C78" s="14" t="str">
        <f>IF(ISBLANK(B78),"",VLOOKUP(B78,lp,2,FALSE))</f>
        <v xml:space="preserve">PILLAS BAPTISTE </v>
      </c>
      <c r="D78" s="14" t="str">
        <f>IF(ISBLANK(B78),"",VLOOKUP(B78,lp,3,FALSE))</f>
        <v>UCP Josselin</v>
      </c>
      <c r="E78" s="14">
        <v>63</v>
      </c>
      <c r="F78" s="16"/>
    </row>
    <row r="79" spans="1:6" s="14" customFormat="1" ht="14.25" x14ac:dyDescent="0.25">
      <c r="A79" s="14">
        <v>64</v>
      </c>
      <c r="B79" s="14">
        <v>40</v>
      </c>
      <c r="C79" s="14" t="str">
        <f>IF(ISBLANK(B79),"",VLOOKUP(B79,lp,2,FALSE))</f>
        <v>JEGO Gabriel</v>
      </c>
      <c r="D79" s="14" t="str">
        <f>IF(ISBLANK(B79),"",VLOOKUP(B79,lp,3,FALSE))</f>
        <v>ACP Baud</v>
      </c>
      <c r="E79" s="14">
        <v>64</v>
      </c>
      <c r="F79" s="16"/>
    </row>
    <row r="80" spans="1:6" s="14" customFormat="1" ht="14.25" x14ac:dyDescent="0.25">
      <c r="A80" s="14">
        <v>65</v>
      </c>
      <c r="B80" s="14">
        <v>65</v>
      </c>
      <c r="C80" s="14" t="str">
        <f>IF(ISBLANK(B80),"",VLOOKUP(B80,lp,2,FALSE))</f>
        <v>LHEUREUX BENJAMIN</v>
      </c>
      <c r="D80" s="14" t="str">
        <f>IF(ISBLANK(B80),"",VLOOKUP(B80,lp,3,FALSE))</f>
        <v>UC Véloce Vannes</v>
      </c>
      <c r="E80" s="14">
        <v>65</v>
      </c>
      <c r="F80" s="16"/>
    </row>
    <row r="81" spans="1:6" s="14" customFormat="1" ht="14.25" x14ac:dyDescent="0.25">
      <c r="A81" s="14">
        <v>66</v>
      </c>
      <c r="C81" s="14" t="str">
        <f t="shared" ref="C81:C85" si="2">IF(ISBLANK(B81),"",VLOOKUP(B81,lp,2,FALSE))</f>
        <v/>
      </c>
      <c r="D81" s="14" t="str">
        <f t="shared" ref="D81:D85" si="3">IF(ISBLANK(B81),"",VLOOKUP(B81,lp,3,FALSE))</f>
        <v/>
      </c>
      <c r="E81" s="14">
        <v>66</v>
      </c>
      <c r="F81" s="16"/>
    </row>
    <row r="82" spans="1:6" s="14" customFormat="1" ht="14.25" x14ac:dyDescent="0.25">
      <c r="A82" s="14">
        <v>67</v>
      </c>
      <c r="C82" s="14" t="str">
        <f t="shared" si="2"/>
        <v/>
      </c>
      <c r="D82" s="14" t="str">
        <f t="shared" si="3"/>
        <v/>
      </c>
      <c r="E82" s="14">
        <v>67</v>
      </c>
      <c r="F82" s="16"/>
    </row>
    <row r="83" spans="1:6" s="14" customFormat="1" ht="14.25" x14ac:dyDescent="0.25">
      <c r="A83" s="14">
        <v>68</v>
      </c>
      <c r="C83" s="14" t="str">
        <f t="shared" si="2"/>
        <v/>
      </c>
      <c r="D83" s="14" t="str">
        <f t="shared" si="3"/>
        <v/>
      </c>
      <c r="E83" s="14">
        <v>68</v>
      </c>
      <c r="F83" s="16"/>
    </row>
    <row r="84" spans="1:6" s="14" customFormat="1" ht="14.25" x14ac:dyDescent="0.25">
      <c r="A84" s="14">
        <v>69</v>
      </c>
      <c r="C84" s="14" t="str">
        <f t="shared" si="2"/>
        <v/>
      </c>
      <c r="D84" s="14" t="str">
        <f t="shared" si="3"/>
        <v/>
      </c>
      <c r="E84" s="14">
        <v>69</v>
      </c>
      <c r="F84" s="16"/>
    </row>
    <row r="85" spans="1:6" s="14" customFormat="1" ht="14.25" x14ac:dyDescent="0.25">
      <c r="A85" s="14">
        <v>70</v>
      </c>
      <c r="C85" s="14" t="str">
        <f t="shared" si="2"/>
        <v/>
      </c>
      <c r="D85" s="14" t="str">
        <f t="shared" si="3"/>
        <v/>
      </c>
      <c r="E85" s="14">
        <v>70</v>
      </c>
      <c r="F85" s="16"/>
    </row>
    <row r="86" spans="1:6" s="14" customFormat="1" ht="14.25" x14ac:dyDescent="0.25">
      <c r="F86" s="16"/>
    </row>
    <row r="87" spans="1:6" s="14" customFormat="1" ht="14.25" x14ac:dyDescent="0.25">
      <c r="F87" s="16"/>
    </row>
    <row r="88" spans="1:6" s="14" customFormat="1" ht="14.25" x14ac:dyDescent="0.25">
      <c r="F88" s="16"/>
    </row>
    <row r="89" spans="1:6" s="14" customFormat="1" ht="14.25" x14ac:dyDescent="0.25">
      <c r="F89" s="16"/>
    </row>
    <row r="90" spans="1:6" s="14" customFormat="1" ht="14.25" x14ac:dyDescent="0.25">
      <c r="F90" s="16"/>
    </row>
    <row r="91" spans="1:6" s="14" customFormat="1" ht="14.25" x14ac:dyDescent="0.25">
      <c r="F91" s="16"/>
    </row>
    <row r="92" spans="1:6" s="14" customFormat="1" ht="14.25" x14ac:dyDescent="0.25">
      <c r="F92" s="16"/>
    </row>
    <row r="93" spans="1:6" s="14" customFormat="1" ht="14.25" x14ac:dyDescent="0.25">
      <c r="F93" s="16"/>
    </row>
    <row r="94" spans="1:6" s="14" customFormat="1" ht="14.25" x14ac:dyDescent="0.25">
      <c r="F94" s="16"/>
    </row>
    <row r="95" spans="1:6" s="14" customFormat="1" ht="14.25" x14ac:dyDescent="0.25">
      <c r="F95" s="16"/>
    </row>
    <row r="96" spans="1:6" s="14" customFormat="1" ht="14.25" x14ac:dyDescent="0.25">
      <c r="F96" s="16"/>
    </row>
    <row r="97" spans="6:6" s="14" customFormat="1" ht="14.25" x14ac:dyDescent="0.25">
      <c r="F97" s="16"/>
    </row>
    <row r="98" spans="6:6" s="14" customFormat="1" ht="14.25" x14ac:dyDescent="0.25">
      <c r="F98" s="16"/>
    </row>
    <row r="99" spans="6:6" s="14" customFormat="1" ht="14.25" x14ac:dyDescent="0.25">
      <c r="F99" s="16"/>
    </row>
    <row r="100" spans="6:6" s="14" customFormat="1" ht="14.25" x14ac:dyDescent="0.25">
      <c r="F100" s="16"/>
    </row>
    <row r="101" spans="6:6" s="14" customFormat="1" ht="14.25" x14ac:dyDescent="0.25">
      <c r="F101" s="16"/>
    </row>
    <row r="102" spans="6:6" s="14" customFormat="1" ht="14.25" x14ac:dyDescent="0.25">
      <c r="F102" s="16"/>
    </row>
    <row r="103" spans="6:6" s="14" customFormat="1" ht="14.25" x14ac:dyDescent="0.25">
      <c r="F103" s="16"/>
    </row>
    <row r="104" spans="6:6" s="14" customFormat="1" ht="14.25" x14ac:dyDescent="0.25">
      <c r="F104" s="16"/>
    </row>
    <row r="105" spans="6:6" s="14" customFormat="1" ht="14.25" x14ac:dyDescent="0.25">
      <c r="F105" s="16"/>
    </row>
    <row r="106" spans="6:6" s="14" customFormat="1" ht="14.25" x14ac:dyDescent="0.25">
      <c r="F106" s="16"/>
    </row>
    <row r="107" spans="6:6" s="14" customFormat="1" ht="14.25" x14ac:dyDescent="0.25">
      <c r="F107" s="16"/>
    </row>
    <row r="108" spans="6:6" s="14" customFormat="1" ht="14.25" x14ac:dyDescent="0.25">
      <c r="F108" s="16"/>
    </row>
    <row r="109" spans="6:6" s="14" customFormat="1" ht="14.25" x14ac:dyDescent="0.25">
      <c r="F109" s="16"/>
    </row>
    <row r="110" spans="6:6" s="14" customFormat="1" ht="14.25" x14ac:dyDescent="0.25">
      <c r="F110" s="16"/>
    </row>
    <row r="111" spans="6:6" s="14" customFormat="1" ht="14.25" x14ac:dyDescent="0.25">
      <c r="F111" s="16"/>
    </row>
    <row r="112" spans="6:6" s="14" customFormat="1" ht="14.25" x14ac:dyDescent="0.25">
      <c r="F112" s="16"/>
    </row>
    <row r="113" spans="6:6" s="14" customFormat="1" ht="14.25" x14ac:dyDescent="0.25">
      <c r="F113" s="16"/>
    </row>
    <row r="114" spans="6:6" s="14" customFormat="1" ht="14.25" x14ac:dyDescent="0.25">
      <c r="F114" s="16"/>
    </row>
    <row r="115" spans="6:6" s="14" customFormat="1" ht="14.25" x14ac:dyDescent="0.25">
      <c r="F115" s="16"/>
    </row>
    <row r="116" spans="6:6" s="14" customFormat="1" ht="14.25" x14ac:dyDescent="0.25">
      <c r="F116" s="16"/>
    </row>
    <row r="117" spans="6:6" s="14" customFormat="1" ht="14.25" x14ac:dyDescent="0.25">
      <c r="F117" s="16"/>
    </row>
    <row r="118" spans="6:6" s="14" customFormat="1" ht="14.25" x14ac:dyDescent="0.25">
      <c r="F118" s="16"/>
    </row>
    <row r="119" spans="6:6" s="14" customFormat="1" ht="14.25" x14ac:dyDescent="0.25">
      <c r="F119" s="16"/>
    </row>
    <row r="120" spans="6:6" s="14" customFormat="1" ht="14.25" x14ac:dyDescent="0.25">
      <c r="F120" s="16"/>
    </row>
    <row r="121" spans="6:6" s="14" customFormat="1" ht="14.25" x14ac:dyDescent="0.25">
      <c r="F121" s="16"/>
    </row>
    <row r="122" spans="6:6" s="14" customFormat="1" ht="14.25" x14ac:dyDescent="0.25">
      <c r="F122" s="16"/>
    </row>
    <row r="123" spans="6:6" s="14" customFormat="1" ht="14.25" x14ac:dyDescent="0.25">
      <c r="F123" s="16"/>
    </row>
    <row r="124" spans="6:6" s="14" customFormat="1" ht="14.25" x14ac:dyDescent="0.25">
      <c r="F124" s="16"/>
    </row>
    <row r="125" spans="6:6" s="14" customFormat="1" ht="14.25" x14ac:dyDescent="0.25">
      <c r="F125" s="16"/>
    </row>
    <row r="126" spans="6:6" s="14" customFormat="1" ht="14.25" x14ac:dyDescent="0.25">
      <c r="F126" s="16"/>
    </row>
    <row r="127" spans="6:6" s="14" customFormat="1" ht="14.25" x14ac:dyDescent="0.25">
      <c r="F127" s="16"/>
    </row>
    <row r="128" spans="6:6" s="14" customFormat="1" ht="14.25" x14ac:dyDescent="0.25">
      <c r="F128" s="16"/>
    </row>
    <row r="129" spans="6:6" s="14" customFormat="1" ht="14.25" x14ac:dyDescent="0.25">
      <c r="F129" s="16"/>
    </row>
    <row r="130" spans="6:6" s="14" customFormat="1" ht="14.25" x14ac:dyDescent="0.25">
      <c r="F130" s="16"/>
    </row>
    <row r="131" spans="6:6" s="14" customFormat="1" ht="14.25" x14ac:dyDescent="0.25">
      <c r="F131" s="16"/>
    </row>
    <row r="132" spans="6:6" s="14" customFormat="1" ht="14.25" x14ac:dyDescent="0.25">
      <c r="F132" s="16"/>
    </row>
    <row r="133" spans="6:6" s="14" customFormat="1" ht="14.25" x14ac:dyDescent="0.25">
      <c r="F133" s="16"/>
    </row>
    <row r="134" spans="6:6" s="14" customFormat="1" ht="14.25" x14ac:dyDescent="0.25">
      <c r="F134" s="16"/>
    </row>
    <row r="135" spans="6:6" s="14" customFormat="1" ht="14.25" x14ac:dyDescent="0.25">
      <c r="F135" s="16"/>
    </row>
    <row r="136" spans="6:6" s="14" customFormat="1" ht="14.25" x14ac:dyDescent="0.25">
      <c r="F136" s="16"/>
    </row>
    <row r="137" spans="6:6" s="14" customFormat="1" ht="14.25" x14ac:dyDescent="0.25">
      <c r="F137" s="16"/>
    </row>
    <row r="138" spans="6:6" s="14" customFormat="1" ht="14.25" x14ac:dyDescent="0.25">
      <c r="F138" s="16"/>
    </row>
    <row r="139" spans="6:6" s="14" customFormat="1" ht="14.25" x14ac:dyDescent="0.25">
      <c r="F139" s="16"/>
    </row>
    <row r="140" spans="6:6" s="14" customFormat="1" ht="14.25" x14ac:dyDescent="0.25">
      <c r="F140" s="16"/>
    </row>
    <row r="141" spans="6:6" s="14" customFormat="1" ht="14.25" x14ac:dyDescent="0.25">
      <c r="F141" s="16"/>
    </row>
    <row r="142" spans="6:6" s="14" customFormat="1" ht="14.25" x14ac:dyDescent="0.25">
      <c r="F142" s="16"/>
    </row>
    <row r="143" spans="6:6" s="14" customFormat="1" ht="14.25" x14ac:dyDescent="0.25">
      <c r="F143" s="16"/>
    </row>
    <row r="144" spans="6:6" s="14" customFormat="1" ht="14.25" x14ac:dyDescent="0.25">
      <c r="F144" s="16"/>
    </row>
    <row r="145" spans="6:6" s="14" customFormat="1" ht="14.25" x14ac:dyDescent="0.25">
      <c r="F145" s="16"/>
    </row>
    <row r="146" spans="6:6" s="14" customFormat="1" ht="14.25" x14ac:dyDescent="0.25">
      <c r="F146" s="16"/>
    </row>
    <row r="147" spans="6:6" s="14" customFormat="1" ht="14.25" x14ac:dyDescent="0.25">
      <c r="F147" s="16"/>
    </row>
    <row r="148" spans="6:6" s="14" customFormat="1" ht="14.25" x14ac:dyDescent="0.25">
      <c r="F148" s="16"/>
    </row>
    <row r="149" spans="6:6" s="14" customFormat="1" ht="14.25" x14ac:dyDescent="0.25">
      <c r="F149" s="16"/>
    </row>
    <row r="150" spans="6:6" s="14" customFormat="1" ht="14.25" x14ac:dyDescent="0.25">
      <c r="F150" s="16"/>
    </row>
    <row r="151" spans="6:6" s="14" customFormat="1" ht="14.25" x14ac:dyDescent="0.25">
      <c r="F151" s="16"/>
    </row>
    <row r="152" spans="6:6" s="14" customFormat="1" ht="14.25" x14ac:dyDescent="0.25">
      <c r="F152" s="16"/>
    </row>
    <row r="153" spans="6:6" s="14" customFormat="1" ht="14.25" x14ac:dyDescent="0.25">
      <c r="F153" s="16"/>
    </row>
    <row r="154" spans="6:6" s="14" customFormat="1" ht="14.25" x14ac:dyDescent="0.25">
      <c r="F154" s="16"/>
    </row>
    <row r="155" spans="6:6" s="14" customFormat="1" ht="14.25" x14ac:dyDescent="0.25">
      <c r="F155" s="16"/>
    </row>
    <row r="156" spans="6:6" s="14" customFormat="1" ht="14.25" x14ac:dyDescent="0.25">
      <c r="F156" s="16"/>
    </row>
    <row r="157" spans="6:6" s="14" customFormat="1" ht="14.25" x14ac:dyDescent="0.25">
      <c r="F157" s="16"/>
    </row>
    <row r="158" spans="6:6" s="14" customFormat="1" ht="14.25" x14ac:dyDescent="0.25">
      <c r="F158" s="16"/>
    </row>
    <row r="159" spans="6:6" s="14" customFormat="1" ht="14.25" x14ac:dyDescent="0.25">
      <c r="F159" s="16"/>
    </row>
    <row r="160" spans="6:6" s="14" customFormat="1" ht="14.25" x14ac:dyDescent="0.25">
      <c r="F160" s="16"/>
    </row>
    <row r="161" spans="6:6" s="14" customFormat="1" ht="14.25" x14ac:dyDescent="0.25">
      <c r="F161" s="16"/>
    </row>
    <row r="162" spans="6:6" s="14" customFormat="1" ht="14.25" x14ac:dyDescent="0.25">
      <c r="F162" s="16"/>
    </row>
    <row r="163" spans="6:6" s="14" customFormat="1" ht="14.25" x14ac:dyDescent="0.25">
      <c r="F163" s="16"/>
    </row>
    <row r="164" spans="6:6" s="14" customFormat="1" ht="14.25" x14ac:dyDescent="0.25">
      <c r="F164" s="16"/>
    </row>
    <row r="165" spans="6:6" s="14" customFormat="1" ht="14.25" x14ac:dyDescent="0.25">
      <c r="F165" s="16"/>
    </row>
    <row r="166" spans="6:6" s="14" customFormat="1" ht="14.25" x14ac:dyDescent="0.25">
      <c r="F166" s="16"/>
    </row>
    <row r="167" spans="6:6" s="14" customFormat="1" ht="14.25" x14ac:dyDescent="0.25">
      <c r="F167" s="16"/>
    </row>
    <row r="168" spans="6:6" s="14" customFormat="1" ht="14.25" x14ac:dyDescent="0.25">
      <c r="F168" s="16"/>
    </row>
    <row r="169" spans="6:6" s="14" customFormat="1" ht="14.25" x14ac:dyDescent="0.25">
      <c r="F169" s="16"/>
    </row>
    <row r="170" spans="6:6" s="14" customFormat="1" ht="14.25" x14ac:dyDescent="0.25">
      <c r="F170" s="16"/>
    </row>
    <row r="171" spans="6:6" s="14" customFormat="1" ht="14.25" x14ac:dyDescent="0.25">
      <c r="F171" s="16"/>
    </row>
    <row r="172" spans="6:6" s="14" customFormat="1" ht="14.25" x14ac:dyDescent="0.25">
      <c r="F172" s="16"/>
    </row>
    <row r="173" spans="6:6" s="14" customFormat="1" ht="14.25" x14ac:dyDescent="0.25">
      <c r="F173" s="16"/>
    </row>
    <row r="174" spans="6:6" s="14" customFormat="1" ht="14.25" x14ac:dyDescent="0.25">
      <c r="F174" s="16"/>
    </row>
    <row r="175" spans="6:6" s="14" customFormat="1" ht="14.25" x14ac:dyDescent="0.25">
      <c r="F175" s="16"/>
    </row>
    <row r="176" spans="6:6" s="14" customFormat="1" ht="14.25" x14ac:dyDescent="0.25">
      <c r="F176" s="16"/>
    </row>
    <row r="177" spans="6:6" s="14" customFormat="1" ht="14.25" x14ac:dyDescent="0.25">
      <c r="F177" s="16"/>
    </row>
    <row r="178" spans="6:6" s="14" customFormat="1" ht="14.25" x14ac:dyDescent="0.25">
      <c r="F178" s="16"/>
    </row>
    <row r="179" spans="6:6" s="14" customFormat="1" ht="14.25" x14ac:dyDescent="0.25">
      <c r="F179" s="16"/>
    </row>
    <row r="180" spans="6:6" s="14" customFormat="1" ht="14.25" x14ac:dyDescent="0.25">
      <c r="F180" s="16"/>
    </row>
    <row r="181" spans="6:6" s="14" customFormat="1" ht="14.25" x14ac:dyDescent="0.25">
      <c r="F181" s="16"/>
    </row>
    <row r="182" spans="6:6" s="14" customFormat="1" ht="14.25" x14ac:dyDescent="0.25">
      <c r="F182" s="16"/>
    </row>
    <row r="183" spans="6:6" s="14" customFormat="1" ht="14.25" x14ac:dyDescent="0.25">
      <c r="F183" s="16"/>
    </row>
    <row r="184" spans="6:6" s="14" customFormat="1" ht="14.25" x14ac:dyDescent="0.25">
      <c r="F184" s="16"/>
    </row>
    <row r="185" spans="6:6" s="14" customFormat="1" ht="14.25" x14ac:dyDescent="0.25">
      <c r="F185" s="16"/>
    </row>
    <row r="186" spans="6:6" s="14" customFormat="1" ht="14.25" x14ac:dyDescent="0.25">
      <c r="F186" s="16"/>
    </row>
    <row r="187" spans="6:6" s="14" customFormat="1" ht="14.25" x14ac:dyDescent="0.25">
      <c r="F187" s="16"/>
    </row>
    <row r="188" spans="6:6" s="14" customFormat="1" ht="14.25" x14ac:dyDescent="0.25">
      <c r="F188" s="16"/>
    </row>
    <row r="189" spans="6:6" s="14" customFormat="1" ht="14.25" x14ac:dyDescent="0.25">
      <c r="F189" s="16"/>
    </row>
    <row r="190" spans="6:6" s="14" customFormat="1" ht="14.25" x14ac:dyDescent="0.25">
      <c r="F190" s="16"/>
    </row>
    <row r="191" spans="6:6" s="14" customFormat="1" ht="14.25" x14ac:dyDescent="0.25">
      <c r="F191" s="16"/>
    </row>
    <row r="192" spans="6:6" s="14" customFormat="1" ht="14.25" x14ac:dyDescent="0.25">
      <c r="F192" s="16"/>
    </row>
    <row r="193" spans="1:6" s="14" customFormat="1" ht="14.25" x14ac:dyDescent="0.25">
      <c r="F193" s="16"/>
    </row>
    <row r="194" spans="1:6" s="14" customFormat="1" ht="14.25" x14ac:dyDescent="0.25">
      <c r="A194" s="14" t="s">
        <v>4</v>
      </c>
    </row>
    <row r="195" spans="1:6" s="14" customFormat="1" ht="14.25" x14ac:dyDescent="0.25"/>
    <row r="196" spans="1:6" s="14" customFormat="1" ht="14.25" x14ac:dyDescent="0.25">
      <c r="A196" s="14" t="s">
        <v>5</v>
      </c>
    </row>
    <row r="197" spans="1:6" s="14" customFormat="1" ht="14.25" x14ac:dyDescent="0.25"/>
    <row r="198" spans="1:6" s="14" customFormat="1" ht="14.25" x14ac:dyDescent="0.25"/>
    <row r="199" spans="1:6" s="14" customFormat="1" ht="14.25" x14ac:dyDescent="0.25"/>
    <row r="200" spans="1:6" s="14" customFormat="1" ht="14.25" x14ac:dyDescent="0.25"/>
    <row r="201" spans="1:6" s="14" customFormat="1" ht="14.25" x14ac:dyDescent="0.25"/>
    <row r="202" spans="1:6" s="14" customFormat="1" ht="14.25" x14ac:dyDescent="0.25"/>
    <row r="203" spans="1:6" s="14" customFormat="1" ht="14.25" x14ac:dyDescent="0.25"/>
    <row r="204" spans="1:6" s="14" customFormat="1" ht="14.25" x14ac:dyDescent="0.25"/>
    <row r="205" spans="1:6" s="14" customFormat="1" ht="14.25" x14ac:dyDescent="0.25"/>
    <row r="206" spans="1:6" s="14" customFormat="1" ht="14.25" x14ac:dyDescent="0.25"/>
    <row r="207" spans="1:6" s="14" customFormat="1" ht="14.25" x14ac:dyDescent="0.25"/>
    <row r="208" spans="1:6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pans="2:5" s="14" customFormat="1" ht="14.25" x14ac:dyDescent="0.25"/>
    <row r="226" spans="2:5" s="14" customFormat="1" ht="14.25" x14ac:dyDescent="0.25"/>
    <row r="227" spans="2:5" s="14" customFormat="1" ht="14.25" x14ac:dyDescent="0.25"/>
    <row r="228" spans="2:5" s="15" customFormat="1" ht="15" x14ac:dyDescent="0.25">
      <c r="B228" s="21"/>
      <c r="C228" s="21"/>
      <c r="D228" s="21"/>
      <c r="E228" s="21"/>
    </row>
    <row r="229" spans="2:5" s="15" customFormat="1" ht="15" x14ac:dyDescent="0.25">
      <c r="B229" s="21"/>
      <c r="C229" s="21"/>
      <c r="D229" s="21"/>
      <c r="E229" s="21"/>
    </row>
    <row r="230" spans="2:5" s="15" customFormat="1" ht="15" x14ac:dyDescent="0.25">
      <c r="B230" s="21"/>
      <c r="C230" s="21"/>
      <c r="D230" s="21"/>
      <c r="E230" s="21"/>
    </row>
    <row r="231" spans="2:5" s="15" customFormat="1" ht="15" x14ac:dyDescent="0.25">
      <c r="B231" s="21"/>
      <c r="C231" s="21"/>
      <c r="D231" s="21"/>
      <c r="E231" s="21"/>
    </row>
    <row r="232" spans="2:5" s="15" customFormat="1" ht="15" x14ac:dyDescent="0.25">
      <c r="B232" s="21"/>
      <c r="C232" s="21"/>
      <c r="D232" s="21"/>
      <c r="E232" s="21"/>
    </row>
    <row r="233" spans="2:5" s="15" customFormat="1" ht="15" x14ac:dyDescent="0.25">
      <c r="B233" s="21"/>
      <c r="C233" s="21"/>
      <c r="D233" s="21"/>
      <c r="E233" s="21"/>
    </row>
    <row r="234" spans="2:5" s="15" customFormat="1" ht="15" x14ac:dyDescent="0.25">
      <c r="B234" s="21"/>
      <c r="C234" s="21"/>
      <c r="D234" s="21"/>
      <c r="E234" s="21"/>
    </row>
    <row r="235" spans="2:5" s="15" customFormat="1" ht="15" x14ac:dyDescent="0.25">
      <c r="B235" s="21"/>
      <c r="C235" s="21"/>
      <c r="D235" s="21"/>
      <c r="E235" s="21"/>
    </row>
    <row r="236" spans="2:5" s="15" customFormat="1" ht="15" x14ac:dyDescent="0.25">
      <c r="B236" s="21"/>
      <c r="C236" s="21"/>
      <c r="D236" s="21"/>
      <c r="E236" s="21"/>
    </row>
    <row r="237" spans="2:5" s="15" customFormat="1" ht="15" x14ac:dyDescent="0.25">
      <c r="B237" s="21"/>
      <c r="C237" s="21"/>
      <c r="D237" s="21"/>
      <c r="E237" s="21"/>
    </row>
    <row r="238" spans="2:5" s="15" customFormat="1" ht="15" x14ac:dyDescent="0.25">
      <c r="B238" s="21"/>
      <c r="C238" s="21"/>
      <c r="D238" s="21"/>
      <c r="E238" s="21"/>
    </row>
    <row r="239" spans="2:5" s="15" customFormat="1" ht="15" x14ac:dyDescent="0.25">
      <c r="B239" s="21"/>
      <c r="C239" s="21"/>
      <c r="D239" s="21"/>
      <c r="E239" s="21"/>
    </row>
    <row r="240" spans="2:5" s="15" customFormat="1" ht="15" x14ac:dyDescent="0.25">
      <c r="B240" s="21"/>
      <c r="C240" s="21"/>
      <c r="D240" s="21"/>
      <c r="E240" s="21"/>
    </row>
    <row r="241" spans="2:5" s="15" customFormat="1" ht="15" x14ac:dyDescent="0.25">
      <c r="B241" s="21"/>
      <c r="C241" s="21"/>
      <c r="D241" s="21"/>
      <c r="E241" s="21"/>
    </row>
    <row r="242" spans="2:5" s="15" customFormat="1" ht="15" x14ac:dyDescent="0.25">
      <c r="B242" s="21"/>
      <c r="C242" s="21"/>
      <c r="D242" s="21"/>
      <c r="E242" s="21"/>
    </row>
    <row r="243" spans="2:5" s="15" customFormat="1" ht="15" x14ac:dyDescent="0.25">
      <c r="B243" s="21"/>
      <c r="C243" s="21"/>
      <c r="D243" s="21"/>
      <c r="E243" s="21"/>
    </row>
    <row r="244" spans="2:5" s="15" customFormat="1" ht="15" x14ac:dyDescent="0.25">
      <c r="B244" s="21"/>
      <c r="C244" s="21"/>
      <c r="D244" s="21"/>
      <c r="E244" s="21"/>
    </row>
    <row r="245" spans="2:5" s="15" customFormat="1" ht="15" x14ac:dyDescent="0.25">
      <c r="B245" s="21"/>
      <c r="C245" s="21"/>
      <c r="D245" s="21"/>
      <c r="E245" s="21"/>
    </row>
  </sheetData>
  <dataConsolidate/>
  <mergeCells count="1">
    <mergeCell ref="C12:D12"/>
  </mergeCells>
  <phoneticPr fontId="0" type="noConversion"/>
  <printOptions horizontalCentered="1"/>
  <pageMargins left="0.31496062992125984" right="0.31496062992125984" top="0.31496062992125984" bottom="0" header="0.39370078740157483" footer="0"/>
  <pageSetup paperSize="9" fitToHeight="7" orientation="portrait" r:id="rId1"/>
  <headerFooter scaleWithDoc="0" alignWithMargins="0">
    <oddFooter>Page &amp;P&amp;Ressai poussins bignan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8"/>
  <sheetViews>
    <sheetView tabSelected="1" view="pageBreakPreview" topLeftCell="A85" zoomScale="60" zoomScaleNormal="100" workbookViewId="0">
      <selection activeCell="B10" sqref="B10"/>
    </sheetView>
  </sheetViews>
  <sheetFormatPr baseColWidth="10" defaultColWidth="13.875" defaultRowHeight="15.75" x14ac:dyDescent="0.25"/>
  <cols>
    <col min="1" max="1" width="3.5" style="38" bestFit="1" customWidth="1"/>
    <col min="2" max="2" width="30.5" style="38" bestFit="1" customWidth="1"/>
    <col min="3" max="3" width="21.5" style="38" bestFit="1" customWidth="1"/>
    <col min="4" max="4" width="8.875" style="38" customWidth="1"/>
    <col min="5" max="5" width="12.875" style="38" customWidth="1"/>
    <col min="6" max="6" width="8.625" style="38" customWidth="1"/>
    <col min="7" max="7" width="9.5" style="38" customWidth="1"/>
    <col min="8" max="16384" width="13.875" style="38"/>
  </cols>
  <sheetData>
    <row r="2" spans="1:9" ht="18.75" x14ac:dyDescent="0.25">
      <c r="C2" s="60"/>
      <c r="D2" s="58"/>
      <c r="E2" s="59"/>
    </row>
    <row r="3" spans="1:9" ht="23.25" x14ac:dyDescent="0.25">
      <c r="C3" s="54"/>
      <c r="E3" s="54"/>
      <c r="F3" s="54"/>
    </row>
    <row r="6" spans="1:9" ht="15" customHeight="1" x14ac:dyDescent="0.25">
      <c r="H6" s="30"/>
    </row>
    <row r="7" spans="1:9" ht="15" customHeight="1" x14ac:dyDescent="0.25">
      <c r="H7" s="57"/>
    </row>
    <row r="8" spans="1:9" s="56" customFormat="1" ht="15" customHeight="1" x14ac:dyDescent="0.25">
      <c r="H8" s="30"/>
    </row>
    <row r="9" spans="1:9" s="56" customFormat="1" ht="15" customHeight="1" x14ac:dyDescent="0.25">
      <c r="C9" s="62" t="s">
        <v>64</v>
      </c>
      <c r="H9" s="30"/>
      <c r="I9" s="61"/>
    </row>
    <row r="10" spans="1:9" s="56" customFormat="1" ht="15" customHeight="1" x14ac:dyDescent="0.25">
      <c r="C10" s="96" t="s">
        <v>67</v>
      </c>
      <c r="D10" s="96"/>
      <c r="H10" s="30"/>
    </row>
    <row r="11" spans="1:9" s="56" customFormat="1" ht="15" customHeight="1" x14ac:dyDescent="0.25">
      <c r="D11" s="55" t="s">
        <v>52</v>
      </c>
      <c r="H11" s="30"/>
    </row>
    <row r="12" spans="1:9" s="56" customFormat="1" ht="15" customHeight="1" x14ac:dyDescent="0.25">
      <c r="H12" s="57"/>
    </row>
    <row r="13" spans="1:9" s="56" customFormat="1" ht="15" customHeight="1" x14ac:dyDescent="0.25">
      <c r="A13" s="38"/>
      <c r="B13" s="65" t="s">
        <v>70</v>
      </c>
      <c r="C13" s="65" t="s">
        <v>12</v>
      </c>
      <c r="D13" s="66" t="s">
        <v>69</v>
      </c>
      <c r="E13" s="66" t="s">
        <v>21</v>
      </c>
      <c r="F13" s="66" t="s">
        <v>22</v>
      </c>
      <c r="G13" s="66" t="s">
        <v>14</v>
      </c>
      <c r="H13" s="30"/>
    </row>
    <row r="14" spans="1:9" s="56" customFormat="1" ht="15" customHeight="1" x14ac:dyDescent="0.2">
      <c r="A14" s="64">
        <v>1</v>
      </c>
      <c r="B14" s="79" t="s">
        <v>109</v>
      </c>
      <c r="C14" s="76" t="s">
        <v>75</v>
      </c>
      <c r="D14" s="69">
        <f>SUMIF(Vitesse!C:C,"KLEWAIS Tristan",Vitesse!F:F)</f>
        <v>4</v>
      </c>
      <c r="E14" s="69">
        <f>SUMIF('cyclo cross'!C:C,"KLEWAIS Tristan",'cyclo cross'!F:F)</f>
        <v>1</v>
      </c>
      <c r="F14" s="69">
        <f>SUMIF(Route!C:C,"KLEWAIS Tristan",Route!E:E)</f>
        <v>2</v>
      </c>
      <c r="G14" s="70">
        <f>SUM(D14:F14)</f>
        <v>7</v>
      </c>
      <c r="H14" s="30"/>
    </row>
    <row r="15" spans="1:9" s="56" customFormat="1" ht="15" customHeight="1" x14ac:dyDescent="0.2">
      <c r="A15" s="64">
        <v>2</v>
      </c>
      <c r="B15" s="79" t="s">
        <v>78</v>
      </c>
      <c r="C15" s="76" t="s">
        <v>79</v>
      </c>
      <c r="D15" s="69">
        <f>SUMIF(Vitesse!C:C,"BENOIST TRISTAN",Vitesse!F:F)</f>
        <v>1</v>
      </c>
      <c r="E15" s="69">
        <f>SUMIF('cyclo cross'!C:C,"BENOIST TRISTAN",'cyclo cross'!F:F)</f>
        <v>4</v>
      </c>
      <c r="F15" s="69">
        <f>SUMIF(Route!C:C,"BENOIST TRISTAN",Route!E:E)</f>
        <v>3</v>
      </c>
      <c r="G15" s="70">
        <f>SUM(D15:F15)</f>
        <v>8</v>
      </c>
      <c r="H15" s="30"/>
    </row>
    <row r="16" spans="1:9" s="56" customFormat="1" ht="15" customHeight="1" x14ac:dyDescent="0.2">
      <c r="A16" s="64">
        <v>3</v>
      </c>
      <c r="B16" s="80" t="s">
        <v>129</v>
      </c>
      <c r="C16" s="76" t="s">
        <v>77</v>
      </c>
      <c r="D16" s="69">
        <f>SUMIF(Vitesse!C:C,"HINAULT JULIEN",Vitesse!F:F)</f>
        <v>3</v>
      </c>
      <c r="E16" s="69">
        <f>SUMIF('cyclo cross'!C:C,"HINAULT JULIEN",'cyclo cross'!F:F)</f>
        <v>3</v>
      </c>
      <c r="F16" s="69">
        <f>SUMIF(Route!C:C,"HINAULT JULIEN",Route!E:E)</f>
        <v>10</v>
      </c>
      <c r="G16" s="70">
        <f>SUM(D16:F16)</f>
        <v>16</v>
      </c>
      <c r="H16" s="30"/>
    </row>
    <row r="17" spans="1:8" s="56" customFormat="1" ht="15" customHeight="1" x14ac:dyDescent="0.2">
      <c r="A17" s="64">
        <v>4</v>
      </c>
      <c r="B17" s="79" t="s">
        <v>97</v>
      </c>
      <c r="C17" s="76" t="s">
        <v>75</v>
      </c>
      <c r="D17" s="69">
        <f>SUMIF(Vitesse!C:C,"OLIVIERO Etienne",Vitesse!F:F)</f>
        <v>8</v>
      </c>
      <c r="E17" s="69">
        <f>SUMIF('cyclo cross'!C:C,"OLIVIERO Etienne",'cyclo cross'!F:F)</f>
        <v>5</v>
      </c>
      <c r="F17" s="69">
        <f>SUMIF(Route!C:C,"OLIVIERO Etienne",Route!E:E)</f>
        <v>4</v>
      </c>
      <c r="G17" s="70">
        <f>SUM(D17:F17)</f>
        <v>17</v>
      </c>
      <c r="H17" s="30"/>
    </row>
    <row r="18" spans="1:8" s="56" customFormat="1" ht="15" customHeight="1" x14ac:dyDescent="0.2">
      <c r="A18" s="64">
        <v>5</v>
      </c>
      <c r="B18" s="79" t="s">
        <v>136</v>
      </c>
      <c r="C18" s="76" t="s">
        <v>79</v>
      </c>
      <c r="D18" s="69">
        <f>SUMIF(Vitesse!C:C,"LE GUILLANT MATHIS",Vitesse!F:F)</f>
        <v>6</v>
      </c>
      <c r="E18" s="69">
        <f>SUMIF('cyclo cross'!C:C,"LE GUILLANT MATHIS",'cyclo cross'!F:F)</f>
        <v>10</v>
      </c>
      <c r="F18" s="69">
        <f>SUMIF(Route!C:C,"LE GUILLANT MATHIS",Route!E:E)</f>
        <v>5</v>
      </c>
      <c r="G18" s="70">
        <f>SUM(D18:F18)</f>
        <v>21</v>
      </c>
      <c r="H18" s="30"/>
    </row>
    <row r="19" spans="1:8" s="56" customFormat="1" ht="15" customHeight="1" x14ac:dyDescent="0.2">
      <c r="A19" s="64">
        <v>6</v>
      </c>
      <c r="B19" s="80" t="s">
        <v>101</v>
      </c>
      <c r="C19" s="76" t="s">
        <v>83</v>
      </c>
      <c r="D19" s="69">
        <f>SUMIF(Vitesse!C:C,"GISLAIS Morgan",Vitesse!F:F)</f>
        <v>2</v>
      </c>
      <c r="E19" s="69">
        <f>SUMIF('cyclo cross'!C:C,"GISLAIS Morgan",'cyclo cross'!F:F)</f>
        <v>2</v>
      </c>
      <c r="F19" s="69">
        <f>SUMIF(Route!C:C,"GISLAIS Morgan",Route!E:E)</f>
        <v>20</v>
      </c>
      <c r="G19" s="70">
        <f>SUM(D19:F19)</f>
        <v>24</v>
      </c>
      <c r="H19" s="30"/>
    </row>
    <row r="20" spans="1:8" s="56" customFormat="1" ht="15" customHeight="1" x14ac:dyDescent="0.2">
      <c r="A20" s="64">
        <v>7</v>
      </c>
      <c r="B20" s="79" t="s">
        <v>120</v>
      </c>
      <c r="C20" s="76" t="s">
        <v>75</v>
      </c>
      <c r="D20" s="69">
        <f>SUMIF(Vitesse!C:C,"DELALANDE Nino",Vitesse!F:F)</f>
        <v>5</v>
      </c>
      <c r="E20" s="69">
        <f>SUMIF('cyclo cross'!C:C,"DELALANDE Nino",'cyclo cross'!F:F)</f>
        <v>7</v>
      </c>
      <c r="F20" s="69">
        <f>SUMIF(Route!C:C,"DELALANDE Nino",Route!E:E)</f>
        <v>16</v>
      </c>
      <c r="G20" s="70">
        <f>SUM(D20:F20)</f>
        <v>28</v>
      </c>
      <c r="H20" s="30"/>
    </row>
    <row r="21" spans="1:8" s="56" customFormat="1" ht="15" customHeight="1" x14ac:dyDescent="0.2">
      <c r="A21" s="64">
        <v>8</v>
      </c>
      <c r="B21" s="79" t="s">
        <v>99</v>
      </c>
      <c r="C21" s="76" t="s">
        <v>79</v>
      </c>
      <c r="D21" s="69">
        <f>SUMIF(Vitesse!C:C,"HENRIO MADEC ENZO",Vitesse!F:F)</f>
        <v>7</v>
      </c>
      <c r="E21" s="69">
        <f>SUMIF('cyclo cross'!C:C,"HENRIO MADEC ENZO",'cyclo cross'!F:F)</f>
        <v>15</v>
      </c>
      <c r="F21" s="69">
        <f>SUMIF(Route!C:C,"HENRIO MADEC ENZO",Route!E:E)</f>
        <v>8</v>
      </c>
      <c r="G21" s="70">
        <f>SUM(D21:F21)</f>
        <v>30</v>
      </c>
      <c r="H21" s="30"/>
    </row>
    <row r="22" spans="1:8" s="56" customFormat="1" ht="15" customHeight="1" x14ac:dyDescent="0.2">
      <c r="A22" s="64">
        <v>9</v>
      </c>
      <c r="B22" s="79" t="s">
        <v>111</v>
      </c>
      <c r="C22" s="76" t="s">
        <v>79</v>
      </c>
      <c r="D22" s="69">
        <f>SUMIF(Vitesse!C:C,"HUYSSCHAERT PAUL",Vitesse!F:F)</f>
        <v>14</v>
      </c>
      <c r="E22" s="69">
        <f>SUMIF('cyclo cross'!C:C,"HUYSSCHAERT PAUL",'cyclo cross'!F:F)</f>
        <v>13</v>
      </c>
      <c r="F22" s="69">
        <f>SUMIF(Route!C:C,"HUYSSCHAERT PAUL",Route!E:E)</f>
        <v>6</v>
      </c>
      <c r="G22" s="70">
        <f>SUM(D22:F22)</f>
        <v>33</v>
      </c>
      <c r="H22" s="30"/>
    </row>
    <row r="23" spans="1:8" s="56" customFormat="1" ht="15" customHeight="1" x14ac:dyDescent="0.2">
      <c r="A23" s="64">
        <v>10</v>
      </c>
      <c r="B23" s="79" t="s">
        <v>108</v>
      </c>
      <c r="C23" s="76" t="s">
        <v>73</v>
      </c>
      <c r="D23" s="69">
        <f>SUMIF(Vitesse!C:C,"RAULT Théo",Vitesse!F:F)</f>
        <v>26</v>
      </c>
      <c r="E23" s="69">
        <f>SUMIF('cyclo cross'!C:C,"RAULT Théo",'cyclo cross'!F:F)</f>
        <v>9</v>
      </c>
      <c r="F23" s="69">
        <f>SUMIF(Route!C:C,"RAULT Théo",Route!E:E)</f>
        <v>7</v>
      </c>
      <c r="G23" s="70">
        <f>SUM(D23:F23)</f>
        <v>42</v>
      </c>
      <c r="H23" s="30"/>
    </row>
    <row r="24" spans="1:8" s="56" customFormat="1" ht="15" customHeight="1" x14ac:dyDescent="0.25">
      <c r="A24" s="64">
        <v>11</v>
      </c>
      <c r="B24" s="76" t="s">
        <v>94</v>
      </c>
      <c r="C24" s="82" t="s">
        <v>95</v>
      </c>
      <c r="D24" s="69">
        <f>SUMIF(Vitesse!C:C," BELLANGER ALEXIS",Vitesse!F:F)</f>
        <v>10</v>
      </c>
      <c r="E24" s="69">
        <f>SUMIF('cyclo cross'!C:C," BELLANGER ALEXIS",'cyclo cross'!F:F)</f>
        <v>19</v>
      </c>
      <c r="F24" s="69">
        <f>SUMIF(Route!C:C," BELLANGER ALEXIS",Route!E:E)</f>
        <v>13</v>
      </c>
      <c r="G24" s="70">
        <f>SUM(D24:F24)</f>
        <v>42</v>
      </c>
      <c r="H24" s="30"/>
    </row>
    <row r="25" spans="1:8" s="56" customFormat="1" ht="15" customHeight="1" x14ac:dyDescent="0.2">
      <c r="A25" s="64">
        <v>12</v>
      </c>
      <c r="B25" s="79" t="s">
        <v>138</v>
      </c>
      <c r="C25" s="76" t="s">
        <v>91</v>
      </c>
      <c r="D25" s="69">
        <f>SUMIF(Vitesse!C:C,"LE CALVE Gautier",Vitesse!F:F)</f>
        <v>11</v>
      </c>
      <c r="E25" s="69">
        <f>SUMIF('cyclo cross'!C:C,"LE CALVE Gautier",'cyclo cross'!F:F)</f>
        <v>17</v>
      </c>
      <c r="F25" s="69">
        <f>SUMIF(Route!C:C,"LE CALVE Gautier",Route!E:E)</f>
        <v>15</v>
      </c>
      <c r="G25" s="70">
        <f>SUM(D25:F25)</f>
        <v>43</v>
      </c>
      <c r="H25" s="57"/>
    </row>
    <row r="26" spans="1:8" s="56" customFormat="1" ht="15" customHeight="1" x14ac:dyDescent="0.2">
      <c r="A26" s="64">
        <v>13</v>
      </c>
      <c r="B26" s="80" t="s">
        <v>113</v>
      </c>
      <c r="C26" s="76" t="s">
        <v>83</v>
      </c>
      <c r="D26" s="69">
        <f>SUMIF(Vitesse!C:C,"THIERRY Paul",Vitesse!F:F)</f>
        <v>20</v>
      </c>
      <c r="E26" s="69">
        <f>SUMIF('cyclo cross'!C:C,"THIERRY Paul",'cyclo cross'!F:F)</f>
        <v>12</v>
      </c>
      <c r="F26" s="69">
        <f>SUMIF(Route!C:C,"THIERRY Paul",Route!E:E)</f>
        <v>12</v>
      </c>
      <c r="G26" s="70">
        <f>SUM(D26:F26)</f>
        <v>44</v>
      </c>
      <c r="H26" s="30"/>
    </row>
    <row r="27" spans="1:8" ht="15.75" customHeight="1" x14ac:dyDescent="0.25">
      <c r="A27" s="64">
        <v>14</v>
      </c>
      <c r="B27" s="76" t="s">
        <v>106</v>
      </c>
      <c r="C27" s="82" t="s">
        <v>93</v>
      </c>
      <c r="D27" s="69">
        <f>SUMIF(Vitesse!C:C,"ELIOT Kylian",Vitesse!F:F)</f>
        <v>13</v>
      </c>
      <c r="E27" s="69">
        <f>SUMIF('cyclo cross'!C:C,"ELIOT Kylian",'cyclo cross'!F:F)</f>
        <v>22</v>
      </c>
      <c r="F27" s="69">
        <f>SUMIF(Route!C:C,"ELIOT Kylian",Route!E:E)</f>
        <v>9</v>
      </c>
      <c r="G27" s="70">
        <f>SUM(D27:F27)</f>
        <v>44</v>
      </c>
      <c r="H27" s="30"/>
    </row>
    <row r="28" spans="1:8" x14ac:dyDescent="0.2">
      <c r="A28" s="64">
        <v>15</v>
      </c>
      <c r="B28" s="79" t="s">
        <v>117</v>
      </c>
      <c r="C28" s="76" t="s">
        <v>91</v>
      </c>
      <c r="D28" s="69">
        <f>SUMIF(Vitesse!C:C,"JOSSO Meddy",Vitesse!F:F)</f>
        <v>16</v>
      </c>
      <c r="E28" s="69">
        <f>SUMIF('cyclo cross'!C:C,"JOSSO Meddy",'cyclo cross'!F:F)</f>
        <v>27</v>
      </c>
      <c r="F28" s="69">
        <f>SUMIF(Route!C:C,"JOSSO Meddy",Route!E:E)</f>
        <v>1</v>
      </c>
      <c r="G28" s="70">
        <f>SUM(D28:F28)</f>
        <v>44</v>
      </c>
      <c r="H28" s="30"/>
    </row>
    <row r="29" spans="1:8" ht="15.75" customHeight="1" x14ac:dyDescent="0.2">
      <c r="A29" s="64">
        <v>16</v>
      </c>
      <c r="B29" s="79" t="s">
        <v>133</v>
      </c>
      <c r="C29" s="76" t="s">
        <v>91</v>
      </c>
      <c r="D29" s="69">
        <f>SUMIF(Vitesse!C:C,"LE BOUEDEC SOEN",Vitesse!F:F)</f>
        <v>12</v>
      </c>
      <c r="E29" s="69">
        <f>SUMIF('cyclo cross'!C:C,"LE BOUEDEC SOEN",'cyclo cross'!F:F)</f>
        <v>8</v>
      </c>
      <c r="F29" s="69">
        <f>SUMIF(Route!C:C,"LE BOUEDEC SOEN",Route!E:E)</f>
        <v>30</v>
      </c>
      <c r="G29" s="70">
        <f>SUM(D29:F29)</f>
        <v>50</v>
      </c>
      <c r="H29" s="30"/>
    </row>
    <row r="30" spans="1:8" ht="15.75" customHeight="1" x14ac:dyDescent="0.2">
      <c r="A30" s="64">
        <v>17</v>
      </c>
      <c r="B30" s="80" t="s">
        <v>135</v>
      </c>
      <c r="C30" s="76" t="s">
        <v>77</v>
      </c>
      <c r="D30" s="69">
        <f>SUMIF(Vitesse!C:C,"LE DIVENACH LUCAS",Vitesse!F:F)</f>
        <v>15</v>
      </c>
      <c r="E30" s="69">
        <f>SUMIF('cyclo cross'!C:C,"LE DIVENACH LUCAS",'cyclo cross'!F:F)</f>
        <v>14</v>
      </c>
      <c r="F30" s="69">
        <f>SUMIF(Route!C:C,"LE DIVENACH LUCAS",Route!E:E)</f>
        <v>22</v>
      </c>
      <c r="G30" s="70">
        <f>SUM(D30:F30)</f>
        <v>51</v>
      </c>
      <c r="H30" s="30"/>
    </row>
    <row r="31" spans="1:8" ht="15.75" customHeight="1" x14ac:dyDescent="0.2">
      <c r="A31" s="64">
        <v>18</v>
      </c>
      <c r="B31" s="79" t="s">
        <v>74</v>
      </c>
      <c r="C31" s="76" t="s">
        <v>75</v>
      </c>
      <c r="D31" s="69">
        <f>SUMIF(Vitesse!C:C,"LE HENANF Hugo",Vitesse!F:F)</f>
        <v>38</v>
      </c>
      <c r="E31" s="69">
        <f>SUMIF('cyclo cross'!C:C,"LE HENANF Hugo",'cyclo cross'!F:F)</f>
        <v>6</v>
      </c>
      <c r="F31" s="69">
        <f>SUMIF(Route!C:C,"LE HENANF Hugo",Route!E:E)</f>
        <v>18</v>
      </c>
      <c r="G31" s="70">
        <f>SUM(D31:F31)</f>
        <v>62</v>
      </c>
      <c r="H31" s="30"/>
    </row>
    <row r="32" spans="1:8" ht="15.75" customHeight="1" x14ac:dyDescent="0.2">
      <c r="A32" s="64">
        <v>19</v>
      </c>
      <c r="B32" s="79" t="s">
        <v>115</v>
      </c>
      <c r="C32" s="76" t="s">
        <v>87</v>
      </c>
      <c r="D32" s="69">
        <f>SUMIF(Vitesse!C:C,"HERIQUET NOHAN",Vitesse!F:F)</f>
        <v>35</v>
      </c>
      <c r="E32" s="69">
        <f>SUMIF('cyclo cross'!C:C,"HERIQUET NOHAN",'cyclo cross'!F:F)</f>
        <v>16</v>
      </c>
      <c r="F32" s="69">
        <f>SUMIF(Route!C:C,"HERIQUET NOHAN",Route!E:E)</f>
        <v>11</v>
      </c>
      <c r="G32" s="70">
        <f>SUM(D32:F32)</f>
        <v>62</v>
      </c>
      <c r="H32" s="30"/>
    </row>
    <row r="33" spans="1:8" x14ac:dyDescent="0.2">
      <c r="A33" s="64">
        <v>20</v>
      </c>
      <c r="B33" s="80" t="s">
        <v>100</v>
      </c>
      <c r="C33" s="76" t="s">
        <v>81</v>
      </c>
      <c r="D33" s="69">
        <f>SUMIF(Vitesse!C:C,"BREHAMET Titouan",Vitesse!F:F)</f>
        <v>24</v>
      </c>
      <c r="E33" s="69">
        <f>SUMIF('cyclo cross'!C:C,"BREHAMET Titouan",'cyclo cross'!F:F)</f>
        <v>24</v>
      </c>
      <c r="F33" s="69">
        <f>SUMIF(Route!C:C,"BREHAMET Titouan",Route!E:E)</f>
        <v>19</v>
      </c>
      <c r="G33" s="70">
        <f>SUM(D33:F33)</f>
        <v>67</v>
      </c>
      <c r="H33" s="30"/>
    </row>
    <row r="34" spans="1:8" ht="15.75" customHeight="1" x14ac:dyDescent="0.2">
      <c r="A34" s="64">
        <v>21</v>
      </c>
      <c r="B34" s="80" t="s">
        <v>98</v>
      </c>
      <c r="C34" s="76" t="s">
        <v>77</v>
      </c>
      <c r="D34" s="69">
        <f>SUMIF(Vitesse!C:C,"DANO HUGO",Vitesse!F:F)</f>
        <v>17</v>
      </c>
      <c r="E34" s="69">
        <f>SUMIF('cyclo cross'!C:C,"DANO HUGO",'cyclo cross'!F:F)</f>
        <v>39</v>
      </c>
      <c r="F34" s="69">
        <f>SUMIF(Route!C:C,"DANO HUGO",Route!E:E)</f>
        <v>14</v>
      </c>
      <c r="G34" s="70">
        <f>SUM(D34:F34)</f>
        <v>70</v>
      </c>
      <c r="H34" s="30"/>
    </row>
    <row r="35" spans="1:8" ht="15.75" customHeight="1" x14ac:dyDescent="0.2">
      <c r="A35" s="64">
        <v>22</v>
      </c>
      <c r="B35" s="79" t="s">
        <v>128</v>
      </c>
      <c r="C35" s="76" t="s">
        <v>75</v>
      </c>
      <c r="D35" s="69">
        <f>SUMIF(Vitesse!C:C,"POIRON-UFFREDI Aël",Vitesse!F:F)</f>
        <v>9</v>
      </c>
      <c r="E35" s="69">
        <f>SUMIF('cyclo cross'!C:C,"POIRON-UFFREDI Aël",'cyclo cross'!F:F)</f>
        <v>21</v>
      </c>
      <c r="F35" s="69">
        <f>SUMIF(Route!C:C,"POIRON-UFFREDI Aël",Route!E:E)</f>
        <v>45</v>
      </c>
      <c r="G35" s="70">
        <f>SUM(D35:F35)</f>
        <v>75</v>
      </c>
    </row>
    <row r="36" spans="1:8" x14ac:dyDescent="0.2">
      <c r="A36" s="64">
        <v>23</v>
      </c>
      <c r="B36" s="79" t="s">
        <v>122</v>
      </c>
      <c r="C36" s="76" t="s">
        <v>79</v>
      </c>
      <c r="D36" s="69">
        <f>SUMIF(Vitesse!C:C,"JANNELLO Ewan",Vitesse!F:F)</f>
        <v>18</v>
      </c>
      <c r="E36" s="69">
        <f>SUMIF('cyclo cross'!C:C,"JANNELLO Ewan",'cyclo cross'!F:F)</f>
        <v>32</v>
      </c>
      <c r="F36" s="69">
        <f>SUMIF(Route!C:C,"JANNELLO Ewan",Route!E:E)</f>
        <v>28</v>
      </c>
      <c r="G36" s="70">
        <f>SUM(D36:F36)</f>
        <v>78</v>
      </c>
    </row>
    <row r="37" spans="1:8" x14ac:dyDescent="0.2">
      <c r="A37" s="64">
        <v>24</v>
      </c>
      <c r="B37" s="80" t="s">
        <v>152</v>
      </c>
      <c r="C37" s="76" t="s">
        <v>77</v>
      </c>
      <c r="D37" s="69">
        <f>SUMIF(Vitesse!C:C,"MAURICE ROMAIN",Vitesse!F:F)</f>
        <v>23</v>
      </c>
      <c r="E37" s="69">
        <f>SUMIF('cyclo cross'!C:C,"MAURICE ROMAIN",'cyclo cross'!F:F)</f>
        <v>40</v>
      </c>
      <c r="F37" s="69">
        <f>SUMIF(Route!C:C,"MAURICE ROMAIN",Route!E:E)</f>
        <v>23</v>
      </c>
      <c r="G37" s="70">
        <f>SUM(D37:F37)</f>
        <v>86</v>
      </c>
    </row>
    <row r="38" spans="1:8" x14ac:dyDescent="0.2">
      <c r="A38" s="64">
        <v>25</v>
      </c>
      <c r="B38" s="79" t="s">
        <v>130</v>
      </c>
      <c r="C38" s="76" t="s">
        <v>79</v>
      </c>
      <c r="D38" s="69">
        <f>SUMIF(Vitesse!C:C,"LE GOIC  THEO",Vitesse!F:F)</f>
        <v>37</v>
      </c>
      <c r="E38" s="69">
        <f>SUMIF('cyclo cross'!C:C,"LE GOIC  THEO",'cyclo cross'!F:F)</f>
        <v>18</v>
      </c>
      <c r="F38" s="69">
        <f>SUMIF(Route!C:C,"LE GOIC  THEO",Route!E:E)</f>
        <v>34</v>
      </c>
      <c r="G38" s="70">
        <f>SUM(D38:F38)</f>
        <v>89</v>
      </c>
    </row>
    <row r="39" spans="1:8" ht="15.75" customHeight="1" x14ac:dyDescent="0.25">
      <c r="A39" s="64">
        <v>26</v>
      </c>
      <c r="B39" s="83" t="s">
        <v>119</v>
      </c>
      <c r="C39" s="76" t="s">
        <v>73</v>
      </c>
      <c r="D39" s="69">
        <f>SUMIF(Vitesse!C:C,"THOMAZO HANRION ESTEBAN",Vitesse!F:F)</f>
        <v>39</v>
      </c>
      <c r="E39" s="69">
        <f>SUMIF('cyclo cross'!C:C,"THOMAZO HANRION ESTEBAN",'cyclo cross'!F:F)</f>
        <v>33</v>
      </c>
      <c r="F39" s="69">
        <f>SUMIF(Route!C:C,"THOMAZO HANRION ESTEBAN",Route!E:E)</f>
        <v>17</v>
      </c>
      <c r="G39" s="70">
        <f>SUM(D39:F39)</f>
        <v>89</v>
      </c>
    </row>
    <row r="40" spans="1:8" x14ac:dyDescent="0.2">
      <c r="A40" s="64">
        <v>27</v>
      </c>
      <c r="B40" s="80" t="s">
        <v>80</v>
      </c>
      <c r="C40" s="76" t="s">
        <v>81</v>
      </c>
      <c r="D40" s="69">
        <f>SUMIF(Vitesse!C:C,"GREVELLEC Awen",Vitesse!F:F)</f>
        <v>30</v>
      </c>
      <c r="E40" s="69">
        <f>SUMIF('cyclo cross'!C:C,"GREVELLEC Awen",'cyclo cross'!F:F)</f>
        <v>29</v>
      </c>
      <c r="F40" s="69">
        <f>SUMIF(Route!C:C,"GREVELLEC Awen",Route!E:E)</f>
        <v>36</v>
      </c>
      <c r="G40" s="70">
        <f>SUM(D40:F40)</f>
        <v>95</v>
      </c>
    </row>
    <row r="41" spans="1:8" x14ac:dyDescent="0.2">
      <c r="A41" s="64">
        <v>28</v>
      </c>
      <c r="B41" s="79" t="s">
        <v>151</v>
      </c>
      <c r="C41" s="76" t="s">
        <v>91</v>
      </c>
      <c r="D41" s="69">
        <f>SUMIF(Vitesse!C:C,"UHEL JUHEL KYLIAN",Vitesse!F:F)</f>
        <v>34</v>
      </c>
      <c r="E41" s="69">
        <f>SUMIF('cyclo cross'!C:C,"UHEL JUHEL KYLIAN",'cyclo cross'!F:F)</f>
        <v>37</v>
      </c>
      <c r="F41" s="69">
        <f>SUMIF(Route!C:C,"UHEL JUHEL KYLIAN",Route!E:E)</f>
        <v>25</v>
      </c>
      <c r="G41" s="70">
        <f>SUM(D41:F41)</f>
        <v>96</v>
      </c>
    </row>
    <row r="42" spans="1:8" x14ac:dyDescent="0.2">
      <c r="A42" s="64">
        <v>29</v>
      </c>
      <c r="B42" s="79" t="s">
        <v>153</v>
      </c>
      <c r="C42" s="76" t="s">
        <v>79</v>
      </c>
      <c r="D42" s="69">
        <f>SUMIF(Vitesse!C:C,"PICHARD VEYSSET Timéo",Vitesse!F:F)</f>
        <v>22</v>
      </c>
      <c r="E42" s="69">
        <f>SUMIF('cyclo cross'!C:C,"PICHARD VEYSSET Timéo",'cyclo cross'!F:F)</f>
        <v>41</v>
      </c>
      <c r="F42" s="69">
        <f>SUMIF(Route!C:C,"PICHARD VEYSSET Timéo",Route!E:E)</f>
        <v>35</v>
      </c>
      <c r="G42" s="70">
        <f>SUM(D42:F42)</f>
        <v>98</v>
      </c>
    </row>
    <row r="43" spans="1:8" x14ac:dyDescent="0.2">
      <c r="A43" s="64">
        <v>30</v>
      </c>
      <c r="B43" s="80" t="s">
        <v>140</v>
      </c>
      <c r="C43" s="76" t="s">
        <v>77</v>
      </c>
      <c r="D43" s="69">
        <f>SUMIF(Vitesse!C:C,"LE DOUARIN TOM",Vitesse!F:F)</f>
        <v>45</v>
      </c>
      <c r="E43" s="69">
        <f>SUMIF('cyclo cross'!C:C,"LE DOUARIN TOM",'cyclo cross'!F:F)</f>
        <v>26</v>
      </c>
      <c r="F43" s="69">
        <f>SUMIF(Route!C:C,"LE DOUARIN TOM",Route!E:E)</f>
        <v>29</v>
      </c>
      <c r="G43" s="70">
        <f>SUM(D43:F43)</f>
        <v>100</v>
      </c>
    </row>
    <row r="44" spans="1:8" ht="15.75" customHeight="1" x14ac:dyDescent="0.2">
      <c r="A44" s="64">
        <v>31</v>
      </c>
      <c r="B44" s="79" t="s">
        <v>134</v>
      </c>
      <c r="C44" s="76" t="s">
        <v>75</v>
      </c>
      <c r="D44" s="69">
        <f>SUMIF(Vitesse!C:C,"LE ROCH Elouan",Vitesse!F:F)</f>
        <v>52</v>
      </c>
      <c r="E44" s="69">
        <f>SUMIF('cyclo cross'!C:C,"LE ROCH Elouan",'cyclo cross'!F:F)</f>
        <v>20</v>
      </c>
      <c r="F44" s="69">
        <f>SUMIF(Route!C:C,"LE ROCH Elouan",Route!E:E)</f>
        <v>31</v>
      </c>
      <c r="G44" s="70">
        <f>SUM(D44:F44)</f>
        <v>103</v>
      </c>
    </row>
    <row r="45" spans="1:8" x14ac:dyDescent="0.2">
      <c r="A45" s="64">
        <v>32</v>
      </c>
      <c r="B45" s="80" t="s">
        <v>144</v>
      </c>
      <c r="C45" s="76" t="s">
        <v>77</v>
      </c>
      <c r="D45" s="69">
        <f>SUMIF(Vitesse!C:C,"LE GALLIC CLEMENT",Vitesse!F:F)</f>
        <v>32</v>
      </c>
      <c r="E45" s="69">
        <f>SUMIF('cyclo cross'!C:C,"LE GALLIC CLEMENT",'cyclo cross'!F:F)</f>
        <v>35</v>
      </c>
      <c r="F45" s="69">
        <f>SUMIF(Route!C:C,"LE GALLIC CLEMENT",Route!E:E)</f>
        <v>39</v>
      </c>
      <c r="G45" s="70">
        <f>SUM(D45:F45)</f>
        <v>106</v>
      </c>
    </row>
    <row r="46" spans="1:8" ht="15.75" customHeight="1" x14ac:dyDescent="0.2">
      <c r="A46" s="64">
        <v>33</v>
      </c>
      <c r="B46" s="80" t="s">
        <v>102</v>
      </c>
      <c r="C46" s="76" t="s">
        <v>85</v>
      </c>
      <c r="D46" s="69">
        <f>SUMIF(Vitesse!C:C,"LE TOULLEC ARTHUR",Vitesse!F:F)</f>
        <v>48</v>
      </c>
      <c r="E46" s="69">
        <f>SUMIF('cyclo cross'!C:C,"LE TOULLEC ARTHUR",'cyclo cross'!F:F)</f>
        <v>23</v>
      </c>
      <c r="F46" s="69">
        <f>SUMIF(Route!C:C,"LE TOULLEC ARTHUR",Route!E:E)</f>
        <v>38</v>
      </c>
      <c r="G46" s="70">
        <f>SUM(D46:F46)</f>
        <v>109</v>
      </c>
    </row>
    <row r="47" spans="1:8" ht="15.75" customHeight="1" x14ac:dyDescent="0.25">
      <c r="A47" s="64">
        <v>34</v>
      </c>
      <c r="B47" s="76" t="s">
        <v>107</v>
      </c>
      <c r="C47" s="82" t="s">
        <v>95</v>
      </c>
      <c r="D47" s="69">
        <f>SUMIF(Vitesse!C:C,"DAHIREL EWEN ",Vitesse!F:F)</f>
        <v>54</v>
      </c>
      <c r="E47" s="69">
        <f>SUMIF('cyclo cross'!C:C,"DAHIREL EWEN ",'cyclo cross'!F:F)</f>
        <v>31</v>
      </c>
      <c r="F47" s="69">
        <f>SUMIF(Route!C:C,"DAHIREL EWEN ",Route!E:E)</f>
        <v>24</v>
      </c>
      <c r="G47" s="70">
        <f>SUM(D47:F47)</f>
        <v>109</v>
      </c>
    </row>
    <row r="48" spans="1:8" ht="15.75" customHeight="1" x14ac:dyDescent="0.2">
      <c r="A48" s="64">
        <v>35</v>
      </c>
      <c r="B48" s="80" t="s">
        <v>110</v>
      </c>
      <c r="C48" s="76" t="s">
        <v>77</v>
      </c>
      <c r="D48" s="69">
        <f>SUMIF(Vitesse!C:C,"GODIVEAUX ROBIN",Vitesse!F:F)</f>
        <v>29</v>
      </c>
      <c r="E48" s="69">
        <f>SUMIF('cyclo cross'!C:C,"GODIVEAUX ROBIN",'cyclo cross'!F:F)</f>
        <v>56</v>
      </c>
      <c r="F48" s="69">
        <f>SUMIF(Route!C:C,"GODIVEAUX ROBIN",Route!E:E)</f>
        <v>26</v>
      </c>
      <c r="G48" s="70">
        <f>SUM(D48:F48)</f>
        <v>111</v>
      </c>
    </row>
    <row r="49" spans="1:7" ht="15.75" customHeight="1" x14ac:dyDescent="0.2">
      <c r="A49" s="64">
        <v>36</v>
      </c>
      <c r="B49" s="80" t="s">
        <v>154</v>
      </c>
      <c r="C49" s="76" t="s">
        <v>77</v>
      </c>
      <c r="D49" s="69">
        <f>SUMIF(Vitesse!C:C,"ORSETTI ALEXIS",Vitesse!F:F)</f>
        <v>21</v>
      </c>
      <c r="E49" s="69">
        <f>SUMIF('cyclo cross'!C:C,"ORSETTI ALEXIS",'cyclo cross'!F:F)</f>
        <v>45</v>
      </c>
      <c r="F49" s="69">
        <f>SUMIF(Route!C:C,"ORSETTI ALEXIS",Route!E:E)</f>
        <v>48</v>
      </c>
      <c r="G49" s="70">
        <f>SUM(D49:F49)</f>
        <v>114</v>
      </c>
    </row>
    <row r="50" spans="1:7" x14ac:dyDescent="0.2">
      <c r="A50" s="64">
        <v>37</v>
      </c>
      <c r="B50" s="79" t="s">
        <v>155</v>
      </c>
      <c r="C50" s="76" t="s">
        <v>79</v>
      </c>
      <c r="D50" s="69">
        <f>SUMIF(Vitesse!C:C,"RIO YVANN",Vitesse!F:F)</f>
        <v>36</v>
      </c>
      <c r="E50" s="69">
        <f>SUMIF('cyclo cross'!C:C,"RIO YVANN",'cyclo cross'!F:F)</f>
        <v>43</v>
      </c>
      <c r="F50" s="69">
        <f>SUMIF(Route!C:C,"RIO YVANN",Route!E:E)</f>
        <v>37</v>
      </c>
      <c r="G50" s="70">
        <f>SUM(D50:F50)</f>
        <v>116</v>
      </c>
    </row>
    <row r="51" spans="1:7" x14ac:dyDescent="0.2">
      <c r="A51" s="64">
        <v>38</v>
      </c>
      <c r="B51" s="80" t="s">
        <v>124</v>
      </c>
      <c r="C51" s="76" t="s">
        <v>85</v>
      </c>
      <c r="D51" s="69">
        <f>SUMIF(Vitesse!C:C,"LE MAO ENZO",Vitesse!F:F)</f>
        <v>49</v>
      </c>
      <c r="E51" s="69">
        <f>SUMIF('cyclo cross'!C:C,"LE MAO ENZO",'cyclo cross'!F:F)</f>
        <v>25</v>
      </c>
      <c r="F51" s="69">
        <f>SUMIF(Route!C:C,"LE MAO ENZO",Route!E:E)</f>
        <v>44</v>
      </c>
      <c r="G51" s="70">
        <f>SUM(D51:F51)</f>
        <v>118</v>
      </c>
    </row>
    <row r="52" spans="1:7" x14ac:dyDescent="0.2">
      <c r="A52" s="64">
        <v>39</v>
      </c>
      <c r="B52" s="80" t="s">
        <v>76</v>
      </c>
      <c r="C52" s="76" t="s">
        <v>77</v>
      </c>
      <c r="D52" s="69">
        <f>SUMIF(Vitesse!C:C,"BROCHEN NATHAN",Vitesse!F:F)</f>
        <v>25</v>
      </c>
      <c r="E52" s="69">
        <f>SUMIF('cyclo cross'!C:C,"BROCHEN NATHAN",'cyclo cross'!F:F)</f>
        <v>38</v>
      </c>
      <c r="F52" s="69">
        <f>SUMIF(Route!C:C,"BROCHEN NATHAN",Route!E:E)</f>
        <v>57</v>
      </c>
      <c r="G52" s="70">
        <f>SUM(D52:F52)</f>
        <v>120</v>
      </c>
    </row>
    <row r="53" spans="1:7" x14ac:dyDescent="0.2">
      <c r="A53" s="64">
        <v>40</v>
      </c>
      <c r="B53" s="79" t="s">
        <v>143</v>
      </c>
      <c r="C53" s="76" t="s">
        <v>91</v>
      </c>
      <c r="D53" s="69">
        <f>SUMIF(Vitesse!C:C,"LOEZIC LOUENN",Vitesse!F:F)</f>
        <v>46</v>
      </c>
      <c r="E53" s="69">
        <f>SUMIF('cyclo cross'!C:C,"LOEZIC LOUENN",'cyclo cross'!F:F)</f>
        <v>54</v>
      </c>
      <c r="F53" s="69">
        <f>SUMIF(Route!C:C,"LOEZIC LOUENN",Route!E:E)</f>
        <v>21</v>
      </c>
      <c r="G53" s="70">
        <f>SUM(D53:F53)</f>
        <v>121</v>
      </c>
    </row>
    <row r="54" spans="1:7" ht="15.75" customHeight="1" x14ac:dyDescent="0.2">
      <c r="A54" s="64">
        <v>41</v>
      </c>
      <c r="B54" s="80" t="s">
        <v>82</v>
      </c>
      <c r="C54" s="76" t="s">
        <v>83</v>
      </c>
      <c r="D54" s="69">
        <f>SUMIF(Vitesse!C:C,"SIMON Jule",Vitesse!F:F)</f>
        <v>68</v>
      </c>
      <c r="E54" s="69">
        <f>SUMIF('cyclo cross'!C:C,"SIMON Jule",'cyclo cross'!F:F)</f>
        <v>28</v>
      </c>
      <c r="F54" s="69">
        <f>SUMIF(Route!C:C,"SIMON Jule",Route!E:E)</f>
        <v>27</v>
      </c>
      <c r="G54" s="70">
        <f>SUM(D54:F54)</f>
        <v>123</v>
      </c>
    </row>
    <row r="55" spans="1:7" ht="15.75" customHeight="1" x14ac:dyDescent="0.2">
      <c r="A55" s="64">
        <v>42</v>
      </c>
      <c r="B55" s="79" t="s">
        <v>105</v>
      </c>
      <c r="C55" s="76" t="s">
        <v>91</v>
      </c>
      <c r="D55" s="69">
        <f>SUMIF(Vitesse!C:C,"BLANC BIHAN DYLAN",Vitesse!F:F)</f>
        <v>33</v>
      </c>
      <c r="E55" s="69">
        <f>SUMIF('cyclo cross'!C:C,"BLANC BIHAN DYLAN",'cyclo cross'!F:F)</f>
        <v>58</v>
      </c>
      <c r="F55" s="69">
        <f>SUMIF(Route!C:C,"BLANC BIHAN DYLAN",Route!E:E)</f>
        <v>32</v>
      </c>
      <c r="G55" s="70">
        <f>SUM(D55:F55)</f>
        <v>123</v>
      </c>
    </row>
    <row r="56" spans="1:7" x14ac:dyDescent="0.2">
      <c r="A56" s="64">
        <v>43</v>
      </c>
      <c r="B56" s="79" t="s">
        <v>150</v>
      </c>
      <c r="C56" s="76" t="s">
        <v>89</v>
      </c>
      <c r="D56" s="69">
        <f>SUMIF(Vitesse!C:C,"QUELO LOIC",Vitesse!F:F)</f>
        <v>60</v>
      </c>
      <c r="E56" s="69">
        <f>SUMIF('cyclo cross'!C:C,"QUELO LOIC",'cyclo cross'!F:F)</f>
        <v>65</v>
      </c>
      <c r="F56" s="69">
        <f>SUMIF(Route!C:C,"QUELO LOIC",Route!E:E)</f>
        <v>0</v>
      </c>
      <c r="G56" s="70">
        <f>SUM(D56:F56)</f>
        <v>125</v>
      </c>
    </row>
    <row r="57" spans="1:7" x14ac:dyDescent="0.2">
      <c r="A57" s="64">
        <v>44</v>
      </c>
      <c r="B57" s="79" t="s">
        <v>137</v>
      </c>
      <c r="C57" s="76" t="s">
        <v>89</v>
      </c>
      <c r="D57" s="69">
        <f>SUMIF(Vitesse!C:C,"LE CUDENNEC TITOUAN",Vitesse!F:F)</f>
        <v>40</v>
      </c>
      <c r="E57" s="69">
        <f>SUMIF('cyclo cross'!C:C,"LE CUDENNEC TITOUAN",'cyclo cross'!F:F)</f>
        <v>48</v>
      </c>
      <c r="F57" s="69">
        <f>SUMIF(Route!C:C,"LE CUDENNEC TITOUAN",Route!E:E)</f>
        <v>40</v>
      </c>
      <c r="G57" s="70">
        <f>SUM(D57:F57)</f>
        <v>128</v>
      </c>
    </row>
    <row r="58" spans="1:7" x14ac:dyDescent="0.2">
      <c r="A58" s="64">
        <v>45</v>
      </c>
      <c r="B58" s="79" t="s">
        <v>149</v>
      </c>
      <c r="C58" s="76" t="s">
        <v>79</v>
      </c>
      <c r="D58" s="69">
        <f>SUMIF(Vitesse!C:C,"MORICE THEO",Vitesse!F:F)</f>
        <v>31</v>
      </c>
      <c r="E58" s="69">
        <f>SUMIF('cyclo cross'!C:C,"MORICE THEO",'cyclo cross'!F:F)</f>
        <v>66</v>
      </c>
      <c r="F58" s="69">
        <f>SUMIF(Route!C:C,"MORICE THEO",Route!E:E)</f>
        <v>33</v>
      </c>
      <c r="G58" s="70">
        <f>SUM(D58:F58)</f>
        <v>130</v>
      </c>
    </row>
    <row r="59" spans="1:7" ht="15.75" customHeight="1" x14ac:dyDescent="0.2">
      <c r="A59" s="64">
        <v>46</v>
      </c>
      <c r="B59" s="79" t="s">
        <v>104</v>
      </c>
      <c r="C59" s="76" t="s">
        <v>89</v>
      </c>
      <c r="D59" s="69">
        <f>SUMIF(Vitesse!C:C,"COSTA ENZO",Vitesse!F:F)</f>
        <v>56</v>
      </c>
      <c r="E59" s="69">
        <f>SUMIF('cyclo cross'!C:C,"COSTA ENZO",'cyclo cross'!F:F)</f>
        <v>34</v>
      </c>
      <c r="F59" s="69">
        <f>SUMIF(Route!C:C,"COSTA ENZO",Route!E:E)</f>
        <v>42</v>
      </c>
      <c r="G59" s="70">
        <f>SUM(D59:F59)</f>
        <v>132</v>
      </c>
    </row>
    <row r="60" spans="1:7" x14ac:dyDescent="0.2">
      <c r="A60" s="64">
        <v>47</v>
      </c>
      <c r="B60" s="77" t="s">
        <v>86</v>
      </c>
      <c r="C60" s="78" t="s">
        <v>87</v>
      </c>
      <c r="D60" s="69">
        <f>SUMIF(Vitesse!C:C,"DE GUERDAVID AURELIE (F)",Vitesse!F:F)</f>
        <v>55</v>
      </c>
      <c r="E60" s="69">
        <f>SUMIF('cyclo cross'!C:C,"DE GUERDAVID AURELIE (F)",'cyclo cross'!F:F)</f>
        <v>30</v>
      </c>
      <c r="F60" s="69">
        <f>SUMIF(Route!C:C,"DE GUERDAVID AURELIE (F)",Route!E:E)</f>
        <v>51</v>
      </c>
      <c r="G60" s="70">
        <f>SUM(D60:F60)</f>
        <v>136</v>
      </c>
    </row>
    <row r="61" spans="1:7" x14ac:dyDescent="0.2">
      <c r="A61" s="64">
        <v>48</v>
      </c>
      <c r="B61" s="79" t="s">
        <v>116</v>
      </c>
      <c r="C61" s="76" t="s">
        <v>89</v>
      </c>
      <c r="D61" s="69">
        <f>SUMIF(Vitesse!C:C,"DREAN MATHIS",Vitesse!F:F)</f>
        <v>58</v>
      </c>
      <c r="E61" s="69">
        <f>SUMIF('cyclo cross'!C:C,"DREAN MATHIS",'cyclo cross'!F:F)</f>
        <v>36</v>
      </c>
      <c r="F61" s="69">
        <f>SUMIF(Route!C:C,"DREAN MATHIS",Route!E:E)</f>
        <v>43</v>
      </c>
      <c r="G61" s="70">
        <f>SUM(D61:F61)</f>
        <v>137</v>
      </c>
    </row>
    <row r="62" spans="1:7" x14ac:dyDescent="0.2">
      <c r="A62" s="64">
        <v>49</v>
      </c>
      <c r="B62" s="77" t="s">
        <v>103</v>
      </c>
      <c r="C62" s="78" t="s">
        <v>87</v>
      </c>
      <c r="D62" s="69">
        <f>SUMIF(Vitesse!C:C,"GERMAIN ALICIA (F)",Vitesse!F:F)</f>
        <v>43</v>
      </c>
      <c r="E62" s="69">
        <f>SUMIF('cyclo cross'!C:C,"GERMAIN ALICIA (F)",'cyclo cross'!F:F)</f>
        <v>42</v>
      </c>
      <c r="F62" s="69">
        <f>SUMIF(Route!C:C,"GERMAIN ALICIA (F)",Route!E:E)</f>
        <v>52</v>
      </c>
      <c r="G62" s="70">
        <f>SUM(D62:F62)</f>
        <v>137</v>
      </c>
    </row>
    <row r="63" spans="1:7" ht="15.75" customHeight="1" x14ac:dyDescent="0.2">
      <c r="A63" s="64">
        <v>50</v>
      </c>
      <c r="B63" s="77" t="s">
        <v>72</v>
      </c>
      <c r="C63" s="78" t="s">
        <v>73</v>
      </c>
      <c r="D63" s="69">
        <f>SUMIF(Vitesse!C:C,"LANGLO Maiwenn (F)",Vitesse!F:F)</f>
        <v>42</v>
      </c>
      <c r="E63" s="69">
        <f>SUMIF('cyclo cross'!C:C,"LANGLO Maiwenn (F)",'cyclo cross'!F:F)</f>
        <v>52</v>
      </c>
      <c r="F63" s="69">
        <f>SUMIF(Route!C:C,"LANGLO Maiwenn (F)",Route!E:E)</f>
        <v>50</v>
      </c>
      <c r="G63" s="70">
        <f>SUM(D63:F63)</f>
        <v>144</v>
      </c>
    </row>
    <row r="64" spans="1:7" x14ac:dyDescent="0.2">
      <c r="A64" s="64">
        <v>51</v>
      </c>
      <c r="B64" s="79" t="s">
        <v>96</v>
      </c>
      <c r="C64" s="76" t="s">
        <v>73</v>
      </c>
      <c r="D64" s="69">
        <f>SUMIF(Vitesse!C:C,"PASCO Jonathan",Vitesse!F:F)</f>
        <v>41</v>
      </c>
      <c r="E64" s="69">
        <f>SUMIF('cyclo cross'!C:C,"PASCO Jonathan",'cyclo cross'!F:F)</f>
        <v>62</v>
      </c>
      <c r="F64" s="69">
        <f>SUMIF(Route!C:C,"PASCO Jonathan",Route!E:E)</f>
        <v>41</v>
      </c>
      <c r="G64" s="70">
        <f>SUM(D64:F64)</f>
        <v>144</v>
      </c>
    </row>
    <row r="65" spans="1:7" ht="15.75" customHeight="1" x14ac:dyDescent="0.2">
      <c r="A65" s="64">
        <v>52</v>
      </c>
      <c r="B65" s="80" t="s">
        <v>148</v>
      </c>
      <c r="C65" s="76" t="s">
        <v>77</v>
      </c>
      <c r="D65" s="69">
        <f>SUMIF(Vitesse!C:C,"LHEUREUX BENJAMIN",Vitesse!F:F)</f>
        <v>27</v>
      </c>
      <c r="E65" s="69">
        <f>SUMIF('cyclo cross'!C:C,"LHEUREUX BENJAMIN",'cyclo cross'!F:F)</f>
        <v>55</v>
      </c>
      <c r="F65" s="69">
        <f>SUMIF(Route!C:C,"LHEUREUX BENJAMIN",Route!E:E)</f>
        <v>65</v>
      </c>
      <c r="G65" s="70">
        <f>SUM(D65:F65)</f>
        <v>147</v>
      </c>
    </row>
    <row r="66" spans="1:7" x14ac:dyDescent="0.2">
      <c r="A66" s="64">
        <v>53</v>
      </c>
      <c r="B66" s="79" t="s">
        <v>88</v>
      </c>
      <c r="C66" s="76" t="s">
        <v>89</v>
      </c>
      <c r="D66" s="69">
        <f>SUMIF(Vitesse!C:C,"BERTRON AUGEREAU MEHDI",Vitesse!F:F)</f>
        <v>47</v>
      </c>
      <c r="E66" s="69">
        <f>SUMIF('cyclo cross'!C:C,"BERTRON AUGEREAU MEHDI",'cyclo cross'!F:F)</f>
        <v>47</v>
      </c>
      <c r="F66" s="69">
        <f>SUMIF(Route!C:C,"BERTRON AUGEREAU MEHDI",Route!E:E)</f>
        <v>54</v>
      </c>
      <c r="G66" s="70">
        <f>SUM(D66:F66)</f>
        <v>148</v>
      </c>
    </row>
    <row r="67" spans="1:7" ht="15.75" customHeight="1" x14ac:dyDescent="0.2">
      <c r="A67" s="64">
        <v>54</v>
      </c>
      <c r="B67" s="80" t="s">
        <v>112</v>
      </c>
      <c r="C67" s="76" t="s">
        <v>81</v>
      </c>
      <c r="D67" s="69">
        <f>SUMIF(Vitesse!C:C,"CHARRIER Dewi",Vitesse!F:F)</f>
        <v>51</v>
      </c>
      <c r="E67" s="69">
        <f>SUMIF('cyclo cross'!C:C,"CHARRIER Dewi",'cyclo cross'!F:F)</f>
        <v>53</v>
      </c>
      <c r="F67" s="69">
        <f>SUMIF(Route!C:C,"CHARRIER Dewi",Route!E:E)</f>
        <v>47</v>
      </c>
      <c r="G67" s="70">
        <f>SUM(D67:F67)</f>
        <v>151</v>
      </c>
    </row>
    <row r="68" spans="1:7" ht="15.75" customHeight="1" x14ac:dyDescent="0.2">
      <c r="A68" s="64">
        <v>56</v>
      </c>
      <c r="B68" s="80" t="s">
        <v>84</v>
      </c>
      <c r="C68" s="76" t="s">
        <v>85</v>
      </c>
      <c r="D68" s="69">
        <f>SUMIF(Vitesse!C:C,"LE BOUEDEC JULIAN",Vitesse!F:F)</f>
        <v>53</v>
      </c>
      <c r="E68" s="69">
        <f>SUMIF('cyclo cross'!C:C,"LE BOUEDEC JULIAN",'cyclo cross'!F:F)</f>
        <v>44</v>
      </c>
      <c r="F68" s="69">
        <f>SUMIF(Route!C:C,"LE BOUEDEC JULIAN",Route!E:E)</f>
        <v>62</v>
      </c>
      <c r="G68" s="70">
        <f>SUM(D68:F68)</f>
        <v>159</v>
      </c>
    </row>
    <row r="69" spans="1:7" x14ac:dyDescent="0.2">
      <c r="A69" s="64">
        <v>57</v>
      </c>
      <c r="B69" s="79" t="s">
        <v>125</v>
      </c>
      <c r="C69" s="76" t="s">
        <v>89</v>
      </c>
      <c r="D69" s="69">
        <f>SUMIF(Vitesse!C:C,"HERVO ANTOINE",Vitesse!F:F)</f>
        <v>59</v>
      </c>
      <c r="E69" s="69">
        <f>SUMIF('cyclo cross'!C:C,"HERVO ANTOINE",'cyclo cross'!F:F)</f>
        <v>51</v>
      </c>
      <c r="F69" s="69">
        <f>SUMIF(Route!C:C,"HERVO ANTOINE",Route!E:E)</f>
        <v>49</v>
      </c>
      <c r="G69" s="70">
        <f>SUM(D69:F69)</f>
        <v>159</v>
      </c>
    </row>
    <row r="70" spans="1:7" ht="15.75" customHeight="1" x14ac:dyDescent="0.25">
      <c r="A70" s="64">
        <v>58</v>
      </c>
      <c r="B70" s="83" t="s">
        <v>127</v>
      </c>
      <c r="C70" s="76" t="s">
        <v>73</v>
      </c>
      <c r="D70" s="69">
        <f>SUMIF(Vitesse!C:C,"KERSULEC TOM",Vitesse!F:F)</f>
        <v>57</v>
      </c>
      <c r="E70" s="69">
        <f>SUMIF('cyclo cross'!C:C,"KERSULEC TOM",'cyclo cross'!F:F)</f>
        <v>46</v>
      </c>
      <c r="F70" s="69">
        <f>SUMIF(Route!C:C,"KERSULEC TOM",Route!E:E)</f>
        <v>61</v>
      </c>
      <c r="G70" s="70">
        <f>SUM(D70:F70)</f>
        <v>164</v>
      </c>
    </row>
    <row r="71" spans="1:7" ht="15.75" customHeight="1" x14ac:dyDescent="0.2">
      <c r="A71" s="64">
        <v>59</v>
      </c>
      <c r="B71" s="79" t="s">
        <v>141</v>
      </c>
      <c r="C71" s="76" t="s">
        <v>79</v>
      </c>
      <c r="D71" s="69">
        <f>SUMIF(Vitesse!C:C,"LE PAVEC NATHAN",Vitesse!F:F)</f>
        <v>64</v>
      </c>
      <c r="E71" s="69">
        <f>SUMIF('cyclo cross'!C:C,"LE PAVEC NATHAN",'cyclo cross'!F:F)</f>
        <v>49</v>
      </c>
      <c r="F71" s="69">
        <f>SUMIF(Route!C:C,"LE PAVEC NATHAN",Route!E:E)</f>
        <v>53</v>
      </c>
      <c r="G71" s="70">
        <f>SUM(D71:F71)</f>
        <v>166</v>
      </c>
    </row>
    <row r="72" spans="1:7" ht="15.75" customHeight="1" x14ac:dyDescent="0.25">
      <c r="A72" s="64">
        <v>60</v>
      </c>
      <c r="B72" s="78" t="s">
        <v>139</v>
      </c>
      <c r="C72" s="78" t="s">
        <v>75</v>
      </c>
      <c r="D72" s="69">
        <f>SUMIF(Vitesse!C:C,"CADORET  Melenn (F)",Vitesse!F:F)</f>
        <v>63</v>
      </c>
      <c r="E72" s="69">
        <f>SUMIF('cyclo cross'!C:C,"CADORET  Melenn (F)",'cyclo cross'!F:F)</f>
        <v>50</v>
      </c>
      <c r="F72" s="69">
        <f>SUMIF(Route!C:C,"CADORET  Melenn (F)",Route!E:E)</f>
        <v>56</v>
      </c>
      <c r="G72" s="70">
        <f>SUM(D72:F72)</f>
        <v>169</v>
      </c>
    </row>
    <row r="73" spans="1:7" ht="15.75" customHeight="1" x14ac:dyDescent="0.2">
      <c r="A73" s="64">
        <v>61</v>
      </c>
      <c r="B73" s="80" t="s">
        <v>156</v>
      </c>
      <c r="C73" s="76" t="s">
        <v>77</v>
      </c>
      <c r="D73" s="69">
        <f>SUMIF(Vitesse!C:C,"TURMEL JULIEN",Vitesse!F:F)</f>
        <v>50</v>
      </c>
      <c r="E73" s="69">
        <f>SUMIF('cyclo cross'!C:C,"TURMEL JULIEN",'cyclo cross'!F:F)</f>
        <v>61</v>
      </c>
      <c r="F73" s="69">
        <f>SUMIF(Route!C:C,"TURMEL JULIEN",Route!E:E)</f>
        <v>58</v>
      </c>
      <c r="G73" s="70">
        <f>SUM(D73:F73)</f>
        <v>169</v>
      </c>
    </row>
    <row r="74" spans="1:7" ht="15.75" customHeight="1" x14ac:dyDescent="0.25">
      <c r="A74" s="64">
        <v>62</v>
      </c>
      <c r="B74" s="76" t="s">
        <v>118</v>
      </c>
      <c r="C74" s="82" t="s">
        <v>95</v>
      </c>
      <c r="D74" s="69">
        <f>SUMIF(Vitesse!C:C,"PILLAS BAPTISTE ",Vitesse!F:F)</f>
        <v>61</v>
      </c>
      <c r="E74" s="69">
        <f>SUMIF('cyclo cross'!C:C,"PILLAS BAPTISTE ",'cyclo cross'!F:F)</f>
        <v>57</v>
      </c>
      <c r="F74" s="69">
        <f>SUMIF(Route!C:C,"PILLAS BAPTISTE ",Route!E:E)</f>
        <v>63</v>
      </c>
      <c r="G74" s="70">
        <f>SUM(D74:F74)</f>
        <v>181</v>
      </c>
    </row>
    <row r="75" spans="1:7" ht="15.75" customHeight="1" x14ac:dyDescent="0.2">
      <c r="A75" s="64">
        <v>63</v>
      </c>
      <c r="B75" s="77" t="s">
        <v>147</v>
      </c>
      <c r="C75" s="78" t="s">
        <v>91</v>
      </c>
      <c r="D75" s="69">
        <f>SUMIF(Vitesse!C:C,"PONTUS MAYLIS (F)",Vitesse!F:F)</f>
        <v>69</v>
      </c>
      <c r="E75" s="69">
        <f>SUMIF('cyclo cross'!C:C,"PONTUS MAYLIS (F)",'cyclo cross'!F:F)</f>
        <v>60</v>
      </c>
      <c r="F75" s="69">
        <f>SUMIF(Route!C:C,"PONTUS MAYLIS (F)",Route!E:E)</f>
        <v>55</v>
      </c>
      <c r="G75" s="70">
        <f>SUM(D75:F75)</f>
        <v>184</v>
      </c>
    </row>
    <row r="76" spans="1:7" ht="15.75" customHeight="1" x14ac:dyDescent="0.2">
      <c r="A76" s="64">
        <v>64</v>
      </c>
      <c r="B76" s="79" t="s">
        <v>146</v>
      </c>
      <c r="C76" s="76" t="s">
        <v>89</v>
      </c>
      <c r="D76" s="69">
        <f>SUMIF(Vitesse!C:C,"LE MERO NOLAN",Vitesse!F:F)</f>
        <v>65</v>
      </c>
      <c r="E76" s="69">
        <f>SUMIF('cyclo cross'!C:C,"LE MERO NOLAN",'cyclo cross'!F:F)</f>
        <v>63</v>
      </c>
      <c r="F76" s="69">
        <f>SUMIF(Route!C:C,"LE MERO NOLAN",Route!E:E)</f>
        <v>60</v>
      </c>
      <c r="G76" s="70">
        <f>SUM(D76:F76)</f>
        <v>188</v>
      </c>
    </row>
    <row r="77" spans="1:7" x14ac:dyDescent="0.2">
      <c r="A77" s="64">
        <v>65</v>
      </c>
      <c r="B77" s="79" t="s">
        <v>132</v>
      </c>
      <c r="C77" s="76" t="s">
        <v>89</v>
      </c>
      <c r="D77" s="69">
        <f>SUMIF(Vitesse!C:C,"JUSTUM julian",Vitesse!F:F)</f>
        <v>66</v>
      </c>
      <c r="E77" s="69">
        <f>SUMIF('cyclo cross'!C:C,"JUSTUM julian",'cyclo cross'!F:F)</f>
        <v>67</v>
      </c>
      <c r="F77" s="69">
        <f>SUMIF(Route!C:C,"JUSTUM julian",Route!E:E)</f>
        <v>59</v>
      </c>
      <c r="G77" s="70">
        <f>SUM(D77:F77)</f>
        <v>192</v>
      </c>
    </row>
    <row r="78" spans="1:7" x14ac:dyDescent="0.2">
      <c r="A78" s="64">
        <v>66</v>
      </c>
      <c r="B78" s="80" t="s">
        <v>123</v>
      </c>
      <c r="C78" s="76" t="s">
        <v>81</v>
      </c>
      <c r="D78" s="69">
        <f>SUMIF(Vitesse!C:C,"JEGO Gabriel",Vitesse!F:F)</f>
        <v>67</v>
      </c>
      <c r="E78" s="69">
        <f>SUMIF('cyclo cross'!C:C,"JEGO Gabriel",'cyclo cross'!F:F)</f>
        <v>68</v>
      </c>
      <c r="F78" s="69">
        <f>SUMIF(Route!C:C,"JEGO Gabriel",Route!E:E)</f>
        <v>64</v>
      </c>
      <c r="G78" s="70">
        <f>SUM(D78:F78)</f>
        <v>199</v>
      </c>
    </row>
    <row r="79" spans="1:7" x14ac:dyDescent="0.2">
      <c r="A79" s="64">
        <v>67</v>
      </c>
      <c r="B79" s="80" t="s">
        <v>114</v>
      </c>
      <c r="C79" s="76" t="s">
        <v>85</v>
      </c>
      <c r="D79" s="69">
        <f>SUMIF(Vitesse!C:C,"SINIC NOAM",Vitesse!F:F)</f>
        <v>19</v>
      </c>
      <c r="E79" s="69">
        <f>SUMIF('cyclo cross'!C:C,"SINIC NOAM",'cyclo cross'!F:F)</f>
        <v>11</v>
      </c>
      <c r="F79" s="69">
        <v>200</v>
      </c>
      <c r="G79" s="70">
        <f>SUM(D79:F79)</f>
        <v>230</v>
      </c>
    </row>
    <row r="80" spans="1:7" x14ac:dyDescent="0.2">
      <c r="A80" s="64">
        <v>68</v>
      </c>
      <c r="B80" s="79" t="s">
        <v>157</v>
      </c>
      <c r="C80" s="76" t="s">
        <v>79</v>
      </c>
      <c r="D80" s="69">
        <f>SUMIF(Vitesse!C:C,"ROSNARHO Noah",Vitesse!F:F)</f>
        <v>44</v>
      </c>
      <c r="E80" s="69">
        <f>SUMIF('cyclo cross'!C:C,"ROSNARHO Noah",'cyclo cross'!F:F)</f>
        <v>64</v>
      </c>
      <c r="F80" s="69">
        <v>200</v>
      </c>
      <c r="G80" s="70">
        <f>SUM(D80:F80)</f>
        <v>308</v>
      </c>
    </row>
    <row r="81" spans="1:7" x14ac:dyDescent="0.2">
      <c r="A81" s="64">
        <v>69</v>
      </c>
      <c r="B81" s="79" t="s">
        <v>126</v>
      </c>
      <c r="C81" s="76" t="s">
        <v>91</v>
      </c>
      <c r="D81" s="69">
        <f>SUMIF(Vitesse!C:C,"LE BORGNE Clément",Vitesse!F:F)</f>
        <v>62</v>
      </c>
      <c r="E81" s="69">
        <f>SUMIF('cyclo cross'!C:C,"LE BORGNE Clément",'cyclo cross'!F:F)</f>
        <v>69</v>
      </c>
      <c r="F81" s="69">
        <v>200</v>
      </c>
      <c r="G81" s="70">
        <f>SUM(D81:F81)</f>
        <v>331</v>
      </c>
    </row>
    <row r="83" spans="1:7" ht="23.25" x14ac:dyDescent="0.25">
      <c r="C83" s="75" t="s">
        <v>65</v>
      </c>
      <c r="D83" s="75"/>
      <c r="E83" s="75"/>
    </row>
    <row r="85" spans="1:7" x14ac:dyDescent="0.25">
      <c r="B85" s="65" t="s">
        <v>70</v>
      </c>
      <c r="C85" s="65" t="s">
        <v>12</v>
      </c>
      <c r="D85" s="66" t="s">
        <v>69</v>
      </c>
      <c r="E85" s="66" t="s">
        <v>21</v>
      </c>
      <c r="F85" s="66" t="s">
        <v>22</v>
      </c>
      <c r="G85" s="66" t="s">
        <v>14</v>
      </c>
    </row>
    <row r="86" spans="1:7" x14ac:dyDescent="0.2">
      <c r="A86" s="63">
        <v>1</v>
      </c>
      <c r="B86" s="79" t="s">
        <v>109</v>
      </c>
      <c r="C86" s="76" t="s">
        <v>75</v>
      </c>
      <c r="D86" s="69">
        <f>SUMIF(Vitesse!C:C,"KLEWAIS Tristan",Vitesse!F:F)</f>
        <v>4</v>
      </c>
      <c r="E86" s="69">
        <f>SUMIF('cyclo cross'!C:C,"KLEWAIS Tristan",'cyclo cross'!F:F)</f>
        <v>1</v>
      </c>
      <c r="F86" s="69">
        <f>SUMIF(Route!C:C,"KLEWAIS Tristan",Route!E:E)</f>
        <v>2</v>
      </c>
      <c r="G86" s="70">
        <f>SUM(D86:F86)</f>
        <v>7</v>
      </c>
    </row>
    <row r="87" spans="1:7" x14ac:dyDescent="0.2">
      <c r="A87" s="63">
        <v>2</v>
      </c>
      <c r="B87" s="79" t="s">
        <v>78</v>
      </c>
      <c r="C87" s="76" t="s">
        <v>79</v>
      </c>
      <c r="D87" s="69">
        <f>SUMIF(Vitesse!C:C,"BENOIST TRISTAN",Vitesse!F:F)</f>
        <v>1</v>
      </c>
      <c r="E87" s="69">
        <f>SUMIF('cyclo cross'!C:C,"BENOIST TRISTAN",'cyclo cross'!F:F)</f>
        <v>4</v>
      </c>
      <c r="F87" s="69">
        <f>SUMIF(Route!C:C,"BENOIST TRISTAN",Route!E:E)</f>
        <v>3</v>
      </c>
      <c r="G87" s="70">
        <f>SUM(D87:F87)</f>
        <v>8</v>
      </c>
    </row>
    <row r="88" spans="1:7" x14ac:dyDescent="0.2">
      <c r="A88" s="63">
        <v>3</v>
      </c>
      <c r="B88" s="80" t="s">
        <v>129</v>
      </c>
      <c r="C88" s="76" t="s">
        <v>77</v>
      </c>
      <c r="D88" s="69">
        <f>SUMIF(Vitesse!C:C,"HINAULT JULIEN",Vitesse!F:F)</f>
        <v>3</v>
      </c>
      <c r="E88" s="69">
        <f>SUMIF('cyclo cross'!C:C,"HINAULT JULIEN",'cyclo cross'!F:F)</f>
        <v>3</v>
      </c>
      <c r="F88" s="69">
        <f>SUMIF(Route!C:C,"HINAULT JULIEN",Route!E:E)</f>
        <v>10</v>
      </c>
      <c r="G88" s="70">
        <f>SUM(D88:F88)</f>
        <v>16</v>
      </c>
    </row>
    <row r="89" spans="1:7" x14ac:dyDescent="0.2">
      <c r="A89" s="63">
        <v>4</v>
      </c>
      <c r="B89" s="79" t="s">
        <v>97</v>
      </c>
      <c r="C89" s="76" t="s">
        <v>75</v>
      </c>
      <c r="D89" s="69">
        <f>SUMIF(Vitesse!C:C,"OLIVIERO Etienne",Vitesse!F:F)</f>
        <v>8</v>
      </c>
      <c r="E89" s="69">
        <f>SUMIF('cyclo cross'!C:C,"OLIVIERO Etienne",'cyclo cross'!F:F)</f>
        <v>5</v>
      </c>
      <c r="F89" s="69">
        <f>SUMIF(Route!C:C,"OLIVIERO Etienne",Route!E:E)</f>
        <v>4</v>
      </c>
      <c r="G89" s="70">
        <f>SUM(D89:F89)</f>
        <v>17</v>
      </c>
    </row>
    <row r="90" spans="1:7" x14ac:dyDescent="0.2">
      <c r="A90" s="63">
        <v>5</v>
      </c>
      <c r="B90" s="79" t="s">
        <v>136</v>
      </c>
      <c r="C90" s="76" t="s">
        <v>79</v>
      </c>
      <c r="D90" s="69">
        <f>SUMIF(Vitesse!C:C,"LE GUILLANT MATHIS",Vitesse!F:F)</f>
        <v>6</v>
      </c>
      <c r="E90" s="69">
        <f>SUMIF('cyclo cross'!C:C,"LE GUILLANT MATHIS",'cyclo cross'!F:F)</f>
        <v>10</v>
      </c>
      <c r="F90" s="69">
        <f>SUMIF(Route!C:C,"LE GUILLANT MATHIS",Route!E:E)</f>
        <v>5</v>
      </c>
      <c r="G90" s="70">
        <f>SUM(D90:F90)</f>
        <v>21</v>
      </c>
    </row>
    <row r="91" spans="1:7" x14ac:dyDescent="0.2">
      <c r="A91" s="63">
        <v>6</v>
      </c>
      <c r="B91" s="80" t="s">
        <v>101</v>
      </c>
      <c r="C91" s="76" t="s">
        <v>83</v>
      </c>
      <c r="D91" s="69">
        <f>SUMIF(Vitesse!C:C,"GISLAIS Morgan",Vitesse!F:F)</f>
        <v>2</v>
      </c>
      <c r="E91" s="69">
        <f>SUMIF('cyclo cross'!C:C,"GISLAIS Morgan",'cyclo cross'!F:F)</f>
        <v>2</v>
      </c>
      <c r="F91" s="69">
        <f>SUMIF(Route!C:C,"GISLAIS Morgan",Route!E:E)</f>
        <v>20</v>
      </c>
      <c r="G91" s="70">
        <f>SUM(D91:F91)</f>
        <v>24</v>
      </c>
    </row>
    <row r="92" spans="1:7" x14ac:dyDescent="0.2">
      <c r="A92" s="63">
        <v>7</v>
      </c>
      <c r="B92" s="79" t="s">
        <v>120</v>
      </c>
      <c r="C92" s="76" t="s">
        <v>75</v>
      </c>
      <c r="D92" s="69">
        <f>SUMIF(Vitesse!C:C,"DELALANDE Nino",Vitesse!F:F)</f>
        <v>5</v>
      </c>
      <c r="E92" s="69">
        <f>SUMIF('cyclo cross'!C:C,"DELALANDE Nino",'cyclo cross'!F:F)</f>
        <v>7</v>
      </c>
      <c r="F92" s="69">
        <f>SUMIF(Route!C:C,"DELALANDE Nino",Route!E:E)</f>
        <v>16</v>
      </c>
      <c r="G92" s="70">
        <f>SUM(D92:F92)</f>
        <v>28</v>
      </c>
    </row>
    <row r="93" spans="1:7" ht="15.75" customHeight="1" x14ac:dyDescent="0.2">
      <c r="A93" s="63">
        <v>8</v>
      </c>
      <c r="B93" s="80" t="s">
        <v>114</v>
      </c>
      <c r="C93" s="76" t="s">
        <v>85</v>
      </c>
      <c r="D93" s="69">
        <f>SUMIF(Vitesse!C:C,"SINIC NOAM",Vitesse!F:F)</f>
        <v>19</v>
      </c>
      <c r="E93" s="69">
        <f>SUMIF('cyclo cross'!C:C,"SINIC NOAM",'cyclo cross'!F:F)</f>
        <v>11</v>
      </c>
      <c r="F93" s="69">
        <f>SUMIF(Route!C:C,"SINIC NOAM",Route!E:E)</f>
        <v>0</v>
      </c>
      <c r="G93" s="70">
        <f>SUM(D93:F93)</f>
        <v>30</v>
      </c>
    </row>
    <row r="94" spans="1:7" x14ac:dyDescent="0.2">
      <c r="A94" s="63">
        <v>9</v>
      </c>
      <c r="B94" s="79" t="s">
        <v>99</v>
      </c>
      <c r="C94" s="76" t="s">
        <v>79</v>
      </c>
      <c r="D94" s="69">
        <f>SUMIF(Vitesse!C:C,"HENRIO MADEC ENZO",Vitesse!F:F)</f>
        <v>7</v>
      </c>
      <c r="E94" s="69">
        <f>SUMIF('cyclo cross'!C:C,"HENRIO MADEC ENZO",'cyclo cross'!F:F)</f>
        <v>15</v>
      </c>
      <c r="F94" s="69">
        <f>SUMIF(Route!C:C,"HENRIO MADEC ENZO",Route!E:E)</f>
        <v>8</v>
      </c>
      <c r="G94" s="70">
        <f>SUM(D94:F94)</f>
        <v>30</v>
      </c>
    </row>
    <row r="95" spans="1:7" x14ac:dyDescent="0.2">
      <c r="A95" s="63">
        <v>10</v>
      </c>
      <c r="B95" s="79" t="s">
        <v>111</v>
      </c>
      <c r="C95" s="76" t="s">
        <v>79</v>
      </c>
      <c r="D95" s="69">
        <f>SUMIF(Vitesse!C:C,"HUYSSCHAERT PAUL",Vitesse!F:F)</f>
        <v>14</v>
      </c>
      <c r="E95" s="69">
        <f>SUMIF('cyclo cross'!C:C,"HUYSSCHAERT PAUL",'cyclo cross'!F:F)</f>
        <v>13</v>
      </c>
      <c r="F95" s="69">
        <f>SUMIF(Route!C:C,"HUYSSCHAERT PAUL",Route!E:E)</f>
        <v>6</v>
      </c>
      <c r="G95" s="70">
        <f>SUM(D95:F95)</f>
        <v>33</v>
      </c>
    </row>
    <row r="96" spans="1:7" x14ac:dyDescent="0.2">
      <c r="A96" s="63">
        <v>11</v>
      </c>
      <c r="B96" s="79" t="s">
        <v>108</v>
      </c>
      <c r="C96" s="76" t="s">
        <v>73</v>
      </c>
      <c r="D96" s="69">
        <f>SUMIF(Vitesse!C:C,"RAULT Théo",Vitesse!F:F)</f>
        <v>26</v>
      </c>
      <c r="E96" s="69">
        <f>SUMIF('cyclo cross'!C:C,"RAULT Théo",'cyclo cross'!F:F)</f>
        <v>9</v>
      </c>
      <c r="F96" s="69">
        <f>SUMIF(Route!C:C,"RAULT Théo",Route!E:E)</f>
        <v>7</v>
      </c>
      <c r="G96" s="70">
        <f>SUM(D96:F96)</f>
        <v>42</v>
      </c>
    </row>
    <row r="97" spans="1:7" ht="15.75" customHeight="1" x14ac:dyDescent="0.25">
      <c r="A97" s="63">
        <v>12</v>
      </c>
      <c r="B97" s="76" t="s">
        <v>94</v>
      </c>
      <c r="C97" s="82" t="s">
        <v>95</v>
      </c>
      <c r="D97" s="69">
        <f>SUMIF(Vitesse!C:C," BELLANGER ALEXIS",Vitesse!F:F)</f>
        <v>10</v>
      </c>
      <c r="E97" s="69">
        <f>SUMIF('cyclo cross'!C:C," BELLANGER ALEXIS",'cyclo cross'!F:F)</f>
        <v>19</v>
      </c>
      <c r="F97" s="69">
        <f>SUMIF(Route!C:C," BELLANGER ALEXIS",Route!E:E)</f>
        <v>13</v>
      </c>
      <c r="G97" s="70">
        <f>SUM(D97:F97)</f>
        <v>42</v>
      </c>
    </row>
    <row r="98" spans="1:7" ht="15.75" customHeight="1" x14ac:dyDescent="0.2">
      <c r="A98" s="63">
        <v>13</v>
      </c>
      <c r="B98" s="79" t="s">
        <v>138</v>
      </c>
      <c r="C98" s="76" t="s">
        <v>91</v>
      </c>
      <c r="D98" s="69">
        <f>SUMIF(Vitesse!C:C,"LE CALVE Gautier",Vitesse!F:F)</f>
        <v>11</v>
      </c>
      <c r="E98" s="69">
        <f>SUMIF('cyclo cross'!C:C,"LE CALVE Gautier",'cyclo cross'!F:F)</f>
        <v>17</v>
      </c>
      <c r="F98" s="69">
        <f>SUMIF(Route!C:C,"LE CALVE Gautier",Route!E:E)</f>
        <v>15</v>
      </c>
      <c r="G98" s="70">
        <f>SUM(D98:F98)</f>
        <v>43</v>
      </c>
    </row>
    <row r="99" spans="1:7" x14ac:dyDescent="0.2">
      <c r="A99" s="63">
        <v>14</v>
      </c>
      <c r="B99" s="80" t="s">
        <v>113</v>
      </c>
      <c r="C99" s="76" t="s">
        <v>83</v>
      </c>
      <c r="D99" s="69">
        <f>SUMIF(Vitesse!C:C,"THIERRY Paul",Vitesse!F:F)</f>
        <v>20</v>
      </c>
      <c r="E99" s="69">
        <f>SUMIF('cyclo cross'!C:C,"THIERRY Paul",'cyclo cross'!F:F)</f>
        <v>12</v>
      </c>
      <c r="F99" s="69">
        <f>SUMIF(Route!C:C,"THIERRY Paul",Route!E:E)</f>
        <v>12</v>
      </c>
      <c r="G99" s="70">
        <f>SUM(D99:F99)</f>
        <v>44</v>
      </c>
    </row>
    <row r="100" spans="1:7" ht="15.75" customHeight="1" x14ac:dyDescent="0.25">
      <c r="A100" s="63">
        <v>15</v>
      </c>
      <c r="B100" s="76" t="s">
        <v>106</v>
      </c>
      <c r="C100" s="82" t="s">
        <v>93</v>
      </c>
      <c r="D100" s="69">
        <f>SUMIF(Vitesse!C:C,"ELIOT Kylian",Vitesse!F:F)</f>
        <v>13</v>
      </c>
      <c r="E100" s="69">
        <f>SUMIF('cyclo cross'!C:C,"ELIOT Kylian",'cyclo cross'!F:F)</f>
        <v>22</v>
      </c>
      <c r="F100" s="69">
        <f>SUMIF(Route!C:C,"ELIOT Kylian",Route!E:E)</f>
        <v>9</v>
      </c>
      <c r="G100" s="70">
        <f>SUM(D100:F100)</f>
        <v>44</v>
      </c>
    </row>
    <row r="101" spans="1:7" ht="15.75" customHeight="1" x14ac:dyDescent="0.2">
      <c r="A101" s="63">
        <v>16</v>
      </c>
      <c r="B101" s="79" t="s">
        <v>117</v>
      </c>
      <c r="C101" s="76" t="s">
        <v>91</v>
      </c>
      <c r="D101" s="69">
        <f>SUMIF(Vitesse!C:C,"JOSSO Meddy",Vitesse!F:F)</f>
        <v>16</v>
      </c>
      <c r="E101" s="69">
        <f>SUMIF('cyclo cross'!C:C,"JOSSO Meddy",'cyclo cross'!F:F)</f>
        <v>27</v>
      </c>
      <c r="F101" s="69">
        <f>SUMIF(Route!C:C,"JOSSO Meddy",Route!E:E)</f>
        <v>1</v>
      </c>
      <c r="G101" s="70">
        <f>SUM(D101:F101)</f>
        <v>44</v>
      </c>
    </row>
    <row r="102" spans="1:7" ht="15.75" customHeight="1" x14ac:dyDescent="0.2">
      <c r="A102" s="63">
        <v>17</v>
      </c>
      <c r="B102" s="79" t="s">
        <v>133</v>
      </c>
      <c r="C102" s="76" t="s">
        <v>91</v>
      </c>
      <c r="D102" s="69">
        <f>SUMIF(Vitesse!C:C,"LE BOUEDEC SOEN",Vitesse!F:F)</f>
        <v>12</v>
      </c>
      <c r="E102" s="69">
        <f>SUMIF('cyclo cross'!C:C,"LE BOUEDEC SOEN",'cyclo cross'!F:F)</f>
        <v>8</v>
      </c>
      <c r="F102" s="69">
        <f>SUMIF(Route!C:C,"LE BOUEDEC SOEN",Route!E:E)</f>
        <v>30</v>
      </c>
      <c r="G102" s="70">
        <f>SUM(D102:F102)</f>
        <v>50</v>
      </c>
    </row>
    <row r="103" spans="1:7" ht="15.75" customHeight="1" x14ac:dyDescent="0.2">
      <c r="A103" s="63">
        <v>18</v>
      </c>
      <c r="B103" s="80" t="s">
        <v>135</v>
      </c>
      <c r="C103" s="76" t="s">
        <v>77</v>
      </c>
      <c r="D103" s="69">
        <f>SUMIF(Vitesse!C:C,"LE DIVENACH LUCAS",Vitesse!F:F)</f>
        <v>15</v>
      </c>
      <c r="E103" s="69">
        <f>SUMIF('cyclo cross'!C:C,"LE DIVENACH LUCAS",'cyclo cross'!F:F)</f>
        <v>14</v>
      </c>
      <c r="F103" s="69">
        <f>SUMIF(Route!C:C,"LE DIVENACH LUCAS",Route!E:E)</f>
        <v>22</v>
      </c>
      <c r="G103" s="70">
        <f>SUM(D103:F103)</f>
        <v>51</v>
      </c>
    </row>
    <row r="104" spans="1:7" ht="15.75" customHeight="1" x14ac:dyDescent="0.2">
      <c r="A104" s="63">
        <v>19</v>
      </c>
      <c r="B104" s="79" t="s">
        <v>74</v>
      </c>
      <c r="C104" s="76" t="s">
        <v>75</v>
      </c>
      <c r="D104" s="69">
        <f>SUMIF(Vitesse!C:C,"LE HENANF Hugo",Vitesse!F:F)</f>
        <v>38</v>
      </c>
      <c r="E104" s="69">
        <f>SUMIF('cyclo cross'!C:C,"LE HENANF Hugo",'cyclo cross'!F:F)</f>
        <v>6</v>
      </c>
      <c r="F104" s="69">
        <f>SUMIF(Route!C:C,"LE HENANF Hugo",Route!E:E)</f>
        <v>18</v>
      </c>
      <c r="G104" s="70">
        <f>SUM(D104:F104)</f>
        <v>62</v>
      </c>
    </row>
    <row r="105" spans="1:7" ht="15.75" customHeight="1" x14ac:dyDescent="0.2">
      <c r="A105" s="63">
        <v>20</v>
      </c>
      <c r="B105" s="79" t="s">
        <v>115</v>
      </c>
      <c r="C105" s="76" t="s">
        <v>87</v>
      </c>
      <c r="D105" s="69">
        <f>SUMIF(Vitesse!C:C,"HERIQUET NOHAN",Vitesse!F:F)</f>
        <v>35</v>
      </c>
      <c r="E105" s="69">
        <f>SUMIF('cyclo cross'!C:C,"HERIQUET NOHAN",'cyclo cross'!F:F)</f>
        <v>16</v>
      </c>
      <c r="F105" s="69">
        <f>SUMIF(Route!C:C,"HERIQUET NOHAN",Route!E:E)</f>
        <v>11</v>
      </c>
      <c r="G105" s="70">
        <f>SUM(D105:F105)</f>
        <v>62</v>
      </c>
    </row>
    <row r="106" spans="1:7" x14ac:dyDescent="0.2">
      <c r="A106" s="63">
        <v>21</v>
      </c>
      <c r="B106" s="80" t="s">
        <v>100</v>
      </c>
      <c r="C106" s="76" t="s">
        <v>81</v>
      </c>
      <c r="D106" s="69">
        <f>SUMIF(Vitesse!C:C,"BREHAMET Titouan",Vitesse!F:F)</f>
        <v>24</v>
      </c>
      <c r="E106" s="69">
        <f>SUMIF('cyclo cross'!C:C,"BREHAMET Titouan",'cyclo cross'!F:F)</f>
        <v>24</v>
      </c>
      <c r="F106" s="69">
        <f>SUMIF(Route!C:C,"BREHAMET Titouan",Route!E:E)</f>
        <v>19</v>
      </c>
      <c r="G106" s="70">
        <f>SUM(D106:F106)</f>
        <v>67</v>
      </c>
    </row>
    <row r="107" spans="1:7" ht="15.75" customHeight="1" x14ac:dyDescent="0.2">
      <c r="A107" s="63">
        <v>22</v>
      </c>
      <c r="B107" s="80" t="s">
        <v>98</v>
      </c>
      <c r="C107" s="76" t="s">
        <v>77</v>
      </c>
      <c r="D107" s="69">
        <f>SUMIF(Vitesse!C:C,"DANO HUGO",Vitesse!F:F)</f>
        <v>17</v>
      </c>
      <c r="E107" s="69">
        <f>SUMIF('cyclo cross'!C:C,"DANO HUGO",'cyclo cross'!F:F)</f>
        <v>39</v>
      </c>
      <c r="F107" s="69">
        <f>SUMIF(Route!C:C,"DANO HUGO",Route!E:E)</f>
        <v>14</v>
      </c>
      <c r="G107" s="70">
        <f>SUM(D107:F107)</f>
        <v>70</v>
      </c>
    </row>
    <row r="108" spans="1:7" ht="15.75" customHeight="1" x14ac:dyDescent="0.2">
      <c r="A108" s="63">
        <v>23</v>
      </c>
      <c r="B108" s="79" t="s">
        <v>128</v>
      </c>
      <c r="C108" s="76" t="s">
        <v>75</v>
      </c>
      <c r="D108" s="69">
        <f>SUMIF(Vitesse!C:C,"POIRON-UFFREDI Aël",Vitesse!F:F)</f>
        <v>9</v>
      </c>
      <c r="E108" s="69">
        <f>SUMIF('cyclo cross'!C:C,"POIRON-UFFREDI Aël",'cyclo cross'!F:F)</f>
        <v>21</v>
      </c>
      <c r="F108" s="69">
        <f>SUMIF(Route!C:C,"POIRON-UFFREDI Aël",Route!E:E)</f>
        <v>45</v>
      </c>
      <c r="G108" s="70">
        <f>SUM(D108:F108)</f>
        <v>75</v>
      </c>
    </row>
    <row r="109" spans="1:7" x14ac:dyDescent="0.2">
      <c r="A109" s="63">
        <v>24</v>
      </c>
      <c r="B109" s="79" t="s">
        <v>122</v>
      </c>
      <c r="C109" s="76" t="s">
        <v>79</v>
      </c>
      <c r="D109" s="69">
        <f>SUMIF(Vitesse!C:C,"JANNELLO Ewan",Vitesse!F:F)</f>
        <v>18</v>
      </c>
      <c r="E109" s="69">
        <f>SUMIF('cyclo cross'!C:C,"JANNELLO Ewan",'cyclo cross'!F:F)</f>
        <v>32</v>
      </c>
      <c r="F109" s="69">
        <f>SUMIF(Route!C:C,"JANNELLO Ewan",Route!E:E)</f>
        <v>28</v>
      </c>
      <c r="G109" s="70">
        <f>SUM(D109:F109)</f>
        <v>78</v>
      </c>
    </row>
    <row r="110" spans="1:7" x14ac:dyDescent="0.2">
      <c r="A110" s="63">
        <v>25</v>
      </c>
      <c r="B110" s="80" t="s">
        <v>152</v>
      </c>
      <c r="C110" s="76" t="s">
        <v>77</v>
      </c>
      <c r="D110" s="69">
        <f>SUMIF(Vitesse!C:C,"MAURICE ROMAIN",Vitesse!F:F)</f>
        <v>23</v>
      </c>
      <c r="E110" s="69">
        <f>SUMIF('cyclo cross'!C:C,"MAURICE ROMAIN",'cyclo cross'!F:F)</f>
        <v>40</v>
      </c>
      <c r="F110" s="69">
        <f>SUMIF(Route!C:C,"MAURICE ROMAIN",Route!E:E)</f>
        <v>23</v>
      </c>
      <c r="G110" s="70">
        <f>SUM(D110:F110)</f>
        <v>86</v>
      </c>
    </row>
    <row r="111" spans="1:7" ht="15.75" customHeight="1" x14ac:dyDescent="0.2">
      <c r="A111" s="63">
        <v>26</v>
      </c>
      <c r="B111" s="79" t="s">
        <v>130</v>
      </c>
      <c r="C111" s="76" t="s">
        <v>79</v>
      </c>
      <c r="D111" s="69">
        <f>SUMIF(Vitesse!C:C,"LE GOIC  THEO",Vitesse!F:F)</f>
        <v>37</v>
      </c>
      <c r="E111" s="69">
        <f>SUMIF('cyclo cross'!C:C,"LE GOIC  THEO",'cyclo cross'!F:F)</f>
        <v>18</v>
      </c>
      <c r="F111" s="69">
        <f>SUMIF(Route!C:C,"LE GOIC  THEO",Route!E:E)</f>
        <v>34</v>
      </c>
      <c r="G111" s="70">
        <f>SUM(D111:F111)</f>
        <v>89</v>
      </c>
    </row>
    <row r="112" spans="1:7" ht="15.75" customHeight="1" x14ac:dyDescent="0.25">
      <c r="A112" s="63">
        <v>27</v>
      </c>
      <c r="B112" s="83" t="s">
        <v>119</v>
      </c>
      <c r="C112" s="76" t="s">
        <v>73</v>
      </c>
      <c r="D112" s="69">
        <f>SUMIF(Vitesse!C:C,"THOMAZO HANRION ESTEBAN",Vitesse!F:F)</f>
        <v>39</v>
      </c>
      <c r="E112" s="69">
        <f>SUMIF('cyclo cross'!C:C,"THOMAZO HANRION ESTEBAN",'cyclo cross'!F:F)</f>
        <v>33</v>
      </c>
      <c r="F112" s="69">
        <f>SUMIF(Route!C:C,"THOMAZO HANRION ESTEBAN",Route!E:E)</f>
        <v>17</v>
      </c>
      <c r="G112" s="70">
        <f>SUM(D112:F112)</f>
        <v>89</v>
      </c>
    </row>
    <row r="113" spans="1:7" x14ac:dyDescent="0.2">
      <c r="A113" s="63">
        <v>28</v>
      </c>
      <c r="B113" s="80" t="s">
        <v>80</v>
      </c>
      <c r="C113" s="76" t="s">
        <v>81</v>
      </c>
      <c r="D113" s="69">
        <f>SUMIF(Vitesse!C:C,"GREVELLEC Awen",Vitesse!F:F)</f>
        <v>30</v>
      </c>
      <c r="E113" s="69">
        <f>SUMIF('cyclo cross'!C:C,"GREVELLEC Awen",'cyclo cross'!F:F)</f>
        <v>29</v>
      </c>
      <c r="F113" s="69">
        <f>SUMIF(Route!C:C,"GREVELLEC Awen",Route!E:E)</f>
        <v>36</v>
      </c>
      <c r="G113" s="70">
        <f>SUM(D113:F113)</f>
        <v>95</v>
      </c>
    </row>
    <row r="114" spans="1:7" x14ac:dyDescent="0.2">
      <c r="A114" s="63">
        <v>29</v>
      </c>
      <c r="B114" s="79" t="s">
        <v>151</v>
      </c>
      <c r="C114" s="76" t="s">
        <v>91</v>
      </c>
      <c r="D114" s="69">
        <f>SUMIF(Vitesse!C:C,"UHEL JUHEL KYLIAN",Vitesse!F:F)</f>
        <v>34</v>
      </c>
      <c r="E114" s="69">
        <f>SUMIF('cyclo cross'!C:C,"UHEL JUHEL KYLIAN",'cyclo cross'!F:F)</f>
        <v>37</v>
      </c>
      <c r="F114" s="69">
        <f>SUMIF(Route!C:C,"UHEL JUHEL KYLIAN",Route!E:E)</f>
        <v>25</v>
      </c>
      <c r="G114" s="70">
        <f>SUM(D114:F114)</f>
        <v>96</v>
      </c>
    </row>
    <row r="115" spans="1:7" ht="15.75" customHeight="1" x14ac:dyDescent="0.2">
      <c r="A115" s="63">
        <v>30</v>
      </c>
      <c r="B115" s="79" t="s">
        <v>153</v>
      </c>
      <c r="C115" s="76" t="s">
        <v>79</v>
      </c>
      <c r="D115" s="69">
        <f>SUMIF(Vitesse!C:C,"PICHARD VEYSSET Timéo",Vitesse!F:F)</f>
        <v>22</v>
      </c>
      <c r="E115" s="69">
        <f>SUMIF('cyclo cross'!C:C,"PICHARD VEYSSET Timéo",'cyclo cross'!F:F)</f>
        <v>41</v>
      </c>
      <c r="F115" s="69">
        <f>SUMIF(Route!C:C,"PICHARD VEYSSET Timéo",Route!E:E)</f>
        <v>35</v>
      </c>
      <c r="G115" s="70">
        <f>SUM(D115:F115)</f>
        <v>98</v>
      </c>
    </row>
    <row r="116" spans="1:7" ht="15.75" customHeight="1" x14ac:dyDescent="0.2">
      <c r="A116" s="63">
        <v>31</v>
      </c>
      <c r="B116" s="80" t="s">
        <v>140</v>
      </c>
      <c r="C116" s="76" t="s">
        <v>77</v>
      </c>
      <c r="D116" s="69">
        <f>SUMIF(Vitesse!C:C,"LE DOUARIN TOM",Vitesse!F:F)</f>
        <v>45</v>
      </c>
      <c r="E116" s="69">
        <f>SUMIF('cyclo cross'!C:C,"LE DOUARIN TOM",'cyclo cross'!F:F)</f>
        <v>26</v>
      </c>
      <c r="F116" s="69">
        <f>SUMIF(Route!C:C,"LE DOUARIN TOM",Route!E:E)</f>
        <v>29</v>
      </c>
      <c r="G116" s="70">
        <f>SUM(D116:F116)</f>
        <v>100</v>
      </c>
    </row>
    <row r="117" spans="1:7" ht="15.75" customHeight="1" x14ac:dyDescent="0.2">
      <c r="A117" s="63">
        <v>32</v>
      </c>
      <c r="B117" s="79" t="s">
        <v>134</v>
      </c>
      <c r="C117" s="76" t="s">
        <v>75</v>
      </c>
      <c r="D117" s="69">
        <f>SUMIF(Vitesse!C:C,"LE ROCH Elouan",Vitesse!F:F)</f>
        <v>52</v>
      </c>
      <c r="E117" s="69">
        <f>SUMIF('cyclo cross'!C:C,"LE ROCH Elouan",'cyclo cross'!F:F)</f>
        <v>20</v>
      </c>
      <c r="F117" s="69">
        <f>SUMIF(Route!C:C,"LE ROCH Elouan",Route!E:E)</f>
        <v>31</v>
      </c>
      <c r="G117" s="70">
        <f>SUM(D117:F117)</f>
        <v>103</v>
      </c>
    </row>
    <row r="118" spans="1:7" x14ac:dyDescent="0.2">
      <c r="A118" s="63">
        <v>33</v>
      </c>
      <c r="B118" s="80" t="s">
        <v>144</v>
      </c>
      <c r="C118" s="76" t="s">
        <v>77</v>
      </c>
      <c r="D118" s="69">
        <f>SUMIF(Vitesse!C:C,"LE GALLIC CLEMENT",Vitesse!F:F)</f>
        <v>32</v>
      </c>
      <c r="E118" s="69">
        <f>SUMIF('cyclo cross'!C:C,"LE GALLIC CLEMENT",'cyclo cross'!F:F)</f>
        <v>35</v>
      </c>
      <c r="F118" s="69">
        <f>SUMIF(Route!C:C,"LE GALLIC CLEMENT",Route!E:E)</f>
        <v>39</v>
      </c>
      <c r="G118" s="70">
        <f>SUM(D118:F118)</f>
        <v>106</v>
      </c>
    </row>
    <row r="119" spans="1:7" ht="15.75" customHeight="1" x14ac:dyDescent="0.2">
      <c r="A119" s="63">
        <v>34</v>
      </c>
      <c r="B119" s="79" t="s">
        <v>157</v>
      </c>
      <c r="C119" s="76" t="s">
        <v>79</v>
      </c>
      <c r="D119" s="69">
        <f>SUMIF(Vitesse!C:C,"ROSNARHO Noah",Vitesse!F:F)</f>
        <v>44</v>
      </c>
      <c r="E119" s="69">
        <f>SUMIF('cyclo cross'!C:C,"ROSNARHO Noah",'cyclo cross'!F:F)</f>
        <v>64</v>
      </c>
      <c r="F119" s="69">
        <f>SUMIF(Route!C:C,"ROSNARHO Noah",Route!E:E)</f>
        <v>0</v>
      </c>
      <c r="G119" s="70">
        <f>SUM(D119:F119)</f>
        <v>108</v>
      </c>
    </row>
    <row r="120" spans="1:7" ht="15.75" customHeight="1" x14ac:dyDescent="0.2">
      <c r="A120" s="63">
        <v>35</v>
      </c>
      <c r="B120" s="80" t="s">
        <v>102</v>
      </c>
      <c r="C120" s="76" t="s">
        <v>85</v>
      </c>
      <c r="D120" s="69">
        <f>SUMIF(Vitesse!C:C,"LE TOULLEC ARTHUR",Vitesse!F:F)</f>
        <v>48</v>
      </c>
      <c r="E120" s="69">
        <f>SUMIF('cyclo cross'!C:C,"LE TOULLEC ARTHUR",'cyclo cross'!F:F)</f>
        <v>23</v>
      </c>
      <c r="F120" s="69">
        <f>SUMIF(Route!C:C,"LE TOULLEC ARTHUR",Route!E:E)</f>
        <v>38</v>
      </c>
      <c r="G120" s="70">
        <f>SUM(D120:F120)</f>
        <v>109</v>
      </c>
    </row>
    <row r="121" spans="1:7" ht="15.75" customHeight="1" x14ac:dyDescent="0.25">
      <c r="A121" s="63">
        <v>36</v>
      </c>
      <c r="B121" s="76" t="s">
        <v>107</v>
      </c>
      <c r="C121" s="82" t="s">
        <v>95</v>
      </c>
      <c r="D121" s="69">
        <f>SUMIF(Vitesse!C:C,"DAHIREL EWEN ",Vitesse!F:F)</f>
        <v>54</v>
      </c>
      <c r="E121" s="69">
        <f>SUMIF('cyclo cross'!C:C,"DAHIREL EWEN ",'cyclo cross'!F:F)</f>
        <v>31</v>
      </c>
      <c r="F121" s="69">
        <f>SUMIF(Route!C:C,"DAHIREL EWEN ",Route!E:E)</f>
        <v>24</v>
      </c>
      <c r="G121" s="70">
        <f>SUM(D121:F121)</f>
        <v>109</v>
      </c>
    </row>
    <row r="122" spans="1:7" x14ac:dyDescent="0.2">
      <c r="A122" s="63">
        <v>37</v>
      </c>
      <c r="B122" s="80" t="s">
        <v>110</v>
      </c>
      <c r="C122" s="76" t="s">
        <v>77</v>
      </c>
      <c r="D122" s="69">
        <f>SUMIF(Vitesse!C:C,"GODIVEAUX ROBIN",Vitesse!F:F)</f>
        <v>29</v>
      </c>
      <c r="E122" s="69">
        <f>SUMIF('cyclo cross'!C:C,"GODIVEAUX ROBIN",'cyclo cross'!F:F)</f>
        <v>56</v>
      </c>
      <c r="F122" s="69">
        <f>SUMIF(Route!C:C,"GODIVEAUX ROBIN",Route!E:E)</f>
        <v>26</v>
      </c>
      <c r="G122" s="70">
        <f>SUM(D122:F122)</f>
        <v>111</v>
      </c>
    </row>
    <row r="123" spans="1:7" ht="15.75" customHeight="1" x14ac:dyDescent="0.2">
      <c r="A123" s="63">
        <v>38</v>
      </c>
      <c r="B123" s="80" t="s">
        <v>154</v>
      </c>
      <c r="C123" s="76" t="s">
        <v>77</v>
      </c>
      <c r="D123" s="69">
        <f>SUMIF(Vitesse!C:C,"ORSETTI ALEXIS",Vitesse!F:F)</f>
        <v>21</v>
      </c>
      <c r="E123" s="69">
        <f>SUMIF('cyclo cross'!C:C,"ORSETTI ALEXIS",'cyclo cross'!F:F)</f>
        <v>45</v>
      </c>
      <c r="F123" s="69">
        <f>SUMIF(Route!C:C,"ORSETTI ALEXIS",Route!E:E)</f>
        <v>48</v>
      </c>
      <c r="G123" s="70">
        <f>SUM(D123:F123)</f>
        <v>114</v>
      </c>
    </row>
    <row r="124" spans="1:7" x14ac:dyDescent="0.2">
      <c r="A124" s="63">
        <v>39</v>
      </c>
      <c r="B124" s="79" t="s">
        <v>155</v>
      </c>
      <c r="C124" s="76" t="s">
        <v>79</v>
      </c>
      <c r="D124" s="69">
        <f>SUMIF(Vitesse!C:C,"RIO YVANN",Vitesse!F:F)</f>
        <v>36</v>
      </c>
      <c r="E124" s="69">
        <f>SUMIF('cyclo cross'!C:C,"RIO YVANN",'cyclo cross'!F:F)</f>
        <v>43</v>
      </c>
      <c r="F124" s="69">
        <f>SUMIF(Route!C:C,"RIO YVANN",Route!E:E)</f>
        <v>37</v>
      </c>
      <c r="G124" s="70">
        <f>SUM(D124:F124)</f>
        <v>116</v>
      </c>
    </row>
    <row r="125" spans="1:7" ht="15.75" customHeight="1" x14ac:dyDescent="0.2">
      <c r="A125" s="63">
        <v>40</v>
      </c>
      <c r="B125" s="80" t="s">
        <v>124</v>
      </c>
      <c r="C125" s="76" t="s">
        <v>85</v>
      </c>
      <c r="D125" s="69">
        <f>SUMIF(Vitesse!C:C,"LE MAO ENZO",Vitesse!F:F)</f>
        <v>49</v>
      </c>
      <c r="E125" s="69">
        <f>SUMIF('cyclo cross'!C:C,"LE MAO ENZO",'cyclo cross'!F:F)</f>
        <v>25</v>
      </c>
      <c r="F125" s="69">
        <f>SUMIF(Route!C:C,"LE MAO ENZO",Route!E:E)</f>
        <v>44</v>
      </c>
      <c r="G125" s="70">
        <f>SUM(D125:F125)</f>
        <v>118</v>
      </c>
    </row>
    <row r="126" spans="1:7" x14ac:dyDescent="0.2">
      <c r="A126" s="63">
        <v>41</v>
      </c>
      <c r="B126" s="80" t="s">
        <v>76</v>
      </c>
      <c r="C126" s="76" t="s">
        <v>77</v>
      </c>
      <c r="D126" s="69">
        <f>SUMIF(Vitesse!C:C,"BROCHEN NATHAN",Vitesse!F:F)</f>
        <v>25</v>
      </c>
      <c r="E126" s="69">
        <f>SUMIF('cyclo cross'!C:C,"BROCHEN NATHAN",'cyclo cross'!F:F)</f>
        <v>38</v>
      </c>
      <c r="F126" s="69">
        <f>SUMIF(Route!C:C,"BROCHEN NATHAN",Route!E:E)</f>
        <v>57</v>
      </c>
      <c r="G126" s="70">
        <f>SUM(D126:F126)</f>
        <v>120</v>
      </c>
    </row>
    <row r="127" spans="1:7" x14ac:dyDescent="0.2">
      <c r="A127" s="63">
        <v>42</v>
      </c>
      <c r="B127" s="79" t="s">
        <v>143</v>
      </c>
      <c r="C127" s="76" t="s">
        <v>91</v>
      </c>
      <c r="D127" s="69">
        <f>SUMIF(Vitesse!C:C,"LOEZIC LOUENN",Vitesse!F:F)</f>
        <v>46</v>
      </c>
      <c r="E127" s="69">
        <f>SUMIF('cyclo cross'!C:C,"LOEZIC LOUENN",'cyclo cross'!F:F)</f>
        <v>54</v>
      </c>
      <c r="F127" s="69">
        <f>SUMIF(Route!C:C,"LOEZIC LOUENN",Route!E:E)</f>
        <v>21</v>
      </c>
      <c r="G127" s="70">
        <f>SUM(D127:F127)</f>
        <v>121</v>
      </c>
    </row>
    <row r="128" spans="1:7" x14ac:dyDescent="0.2">
      <c r="A128" s="63">
        <v>43</v>
      </c>
      <c r="B128" s="80" t="s">
        <v>82</v>
      </c>
      <c r="C128" s="76" t="s">
        <v>83</v>
      </c>
      <c r="D128" s="69">
        <f>SUMIF(Vitesse!C:C,"SIMON Jule",Vitesse!F:F)</f>
        <v>68</v>
      </c>
      <c r="E128" s="69">
        <f>SUMIF('cyclo cross'!C:C,"SIMON Jule",'cyclo cross'!F:F)</f>
        <v>28</v>
      </c>
      <c r="F128" s="69">
        <f>SUMIF(Route!C:C,"SIMON Jule",Route!E:E)</f>
        <v>27</v>
      </c>
      <c r="G128" s="70">
        <f>SUM(D128:F128)</f>
        <v>123</v>
      </c>
    </row>
    <row r="129" spans="1:7" ht="15.75" customHeight="1" x14ac:dyDescent="0.2">
      <c r="A129" s="63">
        <v>44</v>
      </c>
      <c r="B129" s="79" t="s">
        <v>105</v>
      </c>
      <c r="C129" s="76" t="s">
        <v>91</v>
      </c>
      <c r="D129" s="69">
        <f>SUMIF(Vitesse!C:C,"BLANC BIHAN DYLAN",Vitesse!F:F)</f>
        <v>33</v>
      </c>
      <c r="E129" s="69">
        <f>SUMIF('cyclo cross'!C:C,"BLANC BIHAN DYLAN",'cyclo cross'!F:F)</f>
        <v>58</v>
      </c>
      <c r="F129" s="69">
        <f>SUMIF(Route!C:C,"BLANC BIHAN DYLAN",Route!E:E)</f>
        <v>32</v>
      </c>
      <c r="G129" s="70">
        <f>SUM(D129:F129)</f>
        <v>123</v>
      </c>
    </row>
    <row r="130" spans="1:7" x14ac:dyDescent="0.2">
      <c r="A130" s="63">
        <v>45</v>
      </c>
      <c r="B130" s="79" t="s">
        <v>150</v>
      </c>
      <c r="C130" s="76" t="s">
        <v>89</v>
      </c>
      <c r="D130" s="69">
        <f>SUMIF(Vitesse!C:C,"QUELO LOIC",Vitesse!F:F)</f>
        <v>60</v>
      </c>
      <c r="E130" s="69">
        <f>SUMIF('cyclo cross'!C:C,"QUELO LOIC",'cyclo cross'!F:F)</f>
        <v>65</v>
      </c>
      <c r="F130" s="69">
        <f>SUMIF(Route!C:C,"QUELO LOIC",Route!E:E)</f>
        <v>0</v>
      </c>
      <c r="G130" s="70">
        <f>SUM(D130:F130)</f>
        <v>125</v>
      </c>
    </row>
    <row r="131" spans="1:7" x14ac:dyDescent="0.2">
      <c r="A131" s="63">
        <v>46</v>
      </c>
      <c r="B131" s="79" t="s">
        <v>137</v>
      </c>
      <c r="C131" s="76" t="s">
        <v>89</v>
      </c>
      <c r="D131" s="69">
        <f>SUMIF(Vitesse!C:C,"LE CUDENNEC TITOUAN",Vitesse!F:F)</f>
        <v>40</v>
      </c>
      <c r="E131" s="69">
        <f>SUMIF('cyclo cross'!C:C,"LE CUDENNEC TITOUAN",'cyclo cross'!F:F)</f>
        <v>48</v>
      </c>
      <c r="F131" s="69">
        <f>SUMIF(Route!C:C,"LE CUDENNEC TITOUAN",Route!E:E)</f>
        <v>40</v>
      </c>
      <c r="G131" s="70">
        <f>SUM(D131:F131)</f>
        <v>128</v>
      </c>
    </row>
    <row r="132" spans="1:7" ht="15.75" customHeight="1" x14ac:dyDescent="0.2">
      <c r="A132" s="63">
        <v>47</v>
      </c>
      <c r="B132" s="79" t="s">
        <v>149</v>
      </c>
      <c r="C132" s="76" t="s">
        <v>79</v>
      </c>
      <c r="D132" s="69">
        <f>SUMIF(Vitesse!C:C,"MORICE THEO",Vitesse!F:F)</f>
        <v>31</v>
      </c>
      <c r="E132" s="69">
        <f>SUMIF('cyclo cross'!C:C,"MORICE THEO",'cyclo cross'!F:F)</f>
        <v>66</v>
      </c>
      <c r="F132" s="69">
        <f>SUMIF(Route!C:C,"MORICE THEO",Route!E:E)</f>
        <v>33</v>
      </c>
      <c r="G132" s="70">
        <f>SUM(D132:F132)</f>
        <v>130</v>
      </c>
    </row>
    <row r="133" spans="1:7" x14ac:dyDescent="0.2">
      <c r="A133" s="63">
        <v>48</v>
      </c>
      <c r="B133" s="79" t="s">
        <v>126</v>
      </c>
      <c r="C133" s="76" t="s">
        <v>91</v>
      </c>
      <c r="D133" s="69">
        <f>SUMIF(Vitesse!C:C,"LE BORGNE Clément",Vitesse!F:F)</f>
        <v>62</v>
      </c>
      <c r="E133" s="69">
        <f>SUMIF('cyclo cross'!C:C,"LE BORGNE Clément",'cyclo cross'!F:F)</f>
        <v>69</v>
      </c>
      <c r="F133" s="69">
        <f>SUMIF(Route!C:C,"LE BORGNE Clément",Route!E:E)</f>
        <v>0</v>
      </c>
      <c r="G133" s="70">
        <f>SUM(D133:F133)</f>
        <v>131</v>
      </c>
    </row>
    <row r="134" spans="1:7" x14ac:dyDescent="0.2">
      <c r="A134" s="63">
        <v>49</v>
      </c>
      <c r="B134" s="79" t="s">
        <v>104</v>
      </c>
      <c r="C134" s="76" t="s">
        <v>89</v>
      </c>
      <c r="D134" s="69">
        <f>SUMIF(Vitesse!C:C,"COSTA ENZO",Vitesse!F:F)</f>
        <v>56</v>
      </c>
      <c r="E134" s="69">
        <f>SUMIF('cyclo cross'!C:C,"COSTA ENZO",'cyclo cross'!F:F)</f>
        <v>34</v>
      </c>
      <c r="F134" s="69">
        <f>SUMIF(Route!C:C,"COSTA ENZO",Route!E:E)</f>
        <v>42</v>
      </c>
      <c r="G134" s="70">
        <f>SUM(D134:F134)</f>
        <v>132</v>
      </c>
    </row>
    <row r="135" spans="1:7" x14ac:dyDescent="0.2">
      <c r="A135" s="63">
        <v>50</v>
      </c>
      <c r="B135" s="79" t="s">
        <v>145</v>
      </c>
      <c r="C135" s="76" t="s">
        <v>79</v>
      </c>
      <c r="D135" s="69">
        <f>SUMIF(Vitesse!C:C,"LORHO ENZO",Vitesse!F:F)</f>
        <v>28</v>
      </c>
      <c r="E135" s="69">
        <f>SUMIF('cyclo cross'!C:C,"LORHO ENZO",'cyclo cross'!F:F)</f>
        <v>59</v>
      </c>
      <c r="F135" s="69">
        <f>SUMIF(Route!C:C,"LORHO ENZO",Route!E:E)</f>
        <v>46</v>
      </c>
      <c r="G135" s="70">
        <f>SUM(D135:F135)</f>
        <v>133</v>
      </c>
    </row>
    <row r="136" spans="1:7" x14ac:dyDescent="0.2">
      <c r="A136" s="63">
        <v>51</v>
      </c>
      <c r="B136" s="79" t="s">
        <v>116</v>
      </c>
      <c r="C136" s="76" t="s">
        <v>89</v>
      </c>
      <c r="D136" s="69">
        <f>SUMIF(Vitesse!C:C,"DREAN MATHIS",Vitesse!F:F)</f>
        <v>58</v>
      </c>
      <c r="E136" s="69">
        <f>SUMIF('cyclo cross'!C:C,"DREAN MATHIS",'cyclo cross'!F:F)</f>
        <v>36</v>
      </c>
      <c r="F136" s="69">
        <f>SUMIF(Route!C:C,"DREAN MATHIS",Route!E:E)</f>
        <v>43</v>
      </c>
      <c r="G136" s="70">
        <f>SUM(D136:F136)</f>
        <v>137</v>
      </c>
    </row>
    <row r="137" spans="1:7" ht="15.75" customHeight="1" x14ac:dyDescent="0.2">
      <c r="A137" s="63">
        <v>52</v>
      </c>
      <c r="B137" s="79" t="s">
        <v>96</v>
      </c>
      <c r="C137" s="76" t="s">
        <v>73</v>
      </c>
      <c r="D137" s="69">
        <f>SUMIF(Vitesse!C:C,"PASCO Jonathan",Vitesse!F:F)</f>
        <v>41</v>
      </c>
      <c r="E137" s="69">
        <f>SUMIF('cyclo cross'!C:C,"PASCO Jonathan",'cyclo cross'!F:F)</f>
        <v>62</v>
      </c>
      <c r="F137" s="69">
        <f>SUMIF(Route!C:C,"PASCO Jonathan",Route!E:E)</f>
        <v>41</v>
      </c>
      <c r="G137" s="70">
        <f>SUM(D137:F137)</f>
        <v>144</v>
      </c>
    </row>
    <row r="138" spans="1:7" ht="15.75" customHeight="1" x14ac:dyDescent="0.2">
      <c r="A138" s="63">
        <v>53</v>
      </c>
      <c r="B138" s="80" t="s">
        <v>148</v>
      </c>
      <c r="C138" s="76" t="s">
        <v>77</v>
      </c>
      <c r="D138" s="69">
        <f>SUMIF(Vitesse!C:C,"LHEUREUX BENJAMIN",Vitesse!F:F)</f>
        <v>27</v>
      </c>
      <c r="E138" s="69">
        <f>SUMIF('cyclo cross'!C:C,"LHEUREUX BENJAMIN",'cyclo cross'!F:F)</f>
        <v>55</v>
      </c>
      <c r="F138" s="69">
        <f>SUMIF(Route!C:C,"LHEUREUX BENJAMIN",Route!E:E)</f>
        <v>65</v>
      </c>
      <c r="G138" s="70">
        <f>SUM(D138:F138)</f>
        <v>147</v>
      </c>
    </row>
    <row r="139" spans="1:7" x14ac:dyDescent="0.2">
      <c r="A139" s="63">
        <v>54</v>
      </c>
      <c r="B139" s="79" t="s">
        <v>88</v>
      </c>
      <c r="C139" s="76" t="s">
        <v>89</v>
      </c>
      <c r="D139" s="69">
        <f>SUMIF(Vitesse!C:C,"BERTRON AUGEREAU MEHDI",Vitesse!F:F)</f>
        <v>47</v>
      </c>
      <c r="E139" s="69">
        <f>SUMIF('cyclo cross'!C:C,"BERTRON AUGEREAU MEHDI",'cyclo cross'!F:F)</f>
        <v>47</v>
      </c>
      <c r="F139" s="69">
        <f>SUMIF(Route!C:C,"BERTRON AUGEREAU MEHDI",Route!E:E)</f>
        <v>54</v>
      </c>
      <c r="G139" s="70">
        <f>SUM(D139:F139)</f>
        <v>148</v>
      </c>
    </row>
    <row r="140" spans="1:7" ht="15.75" customHeight="1" x14ac:dyDescent="0.2">
      <c r="A140" s="63">
        <v>55</v>
      </c>
      <c r="B140" s="80" t="s">
        <v>112</v>
      </c>
      <c r="C140" s="76" t="s">
        <v>81</v>
      </c>
      <c r="D140" s="69">
        <f>SUMIF(Vitesse!C:C,"CHARRIER Dewi",Vitesse!F:F)</f>
        <v>51</v>
      </c>
      <c r="E140" s="69">
        <f>SUMIF('cyclo cross'!C:C,"CHARRIER Dewi",'cyclo cross'!F:F)</f>
        <v>53</v>
      </c>
      <c r="F140" s="69">
        <f>SUMIF(Route!C:C,"CHARRIER Dewi",Route!E:E)</f>
        <v>47</v>
      </c>
      <c r="G140" s="70">
        <f>SUM(D140:F140)</f>
        <v>151</v>
      </c>
    </row>
    <row r="141" spans="1:7" ht="15.75" customHeight="1" x14ac:dyDescent="0.2">
      <c r="A141" s="63">
        <v>56</v>
      </c>
      <c r="B141" s="80" t="s">
        <v>84</v>
      </c>
      <c r="C141" s="76" t="s">
        <v>85</v>
      </c>
      <c r="D141" s="69">
        <f>SUMIF(Vitesse!C:C,"LE BOUEDEC JULIAN",Vitesse!F:F)</f>
        <v>53</v>
      </c>
      <c r="E141" s="69">
        <f>SUMIF('cyclo cross'!C:C,"LE BOUEDEC JULIAN",'cyclo cross'!F:F)</f>
        <v>44</v>
      </c>
      <c r="F141" s="69">
        <f>SUMIF(Route!C:C,"LE BOUEDEC JULIAN",Route!E:E)</f>
        <v>62</v>
      </c>
      <c r="G141" s="70">
        <f>SUM(D141:F141)</f>
        <v>159</v>
      </c>
    </row>
    <row r="142" spans="1:7" x14ac:dyDescent="0.2">
      <c r="A142" s="63">
        <v>57</v>
      </c>
      <c r="B142" s="79" t="s">
        <v>125</v>
      </c>
      <c r="C142" s="76" t="s">
        <v>89</v>
      </c>
      <c r="D142" s="69">
        <f>SUMIF(Vitesse!C:C,"HERVO ANTOINE",Vitesse!F:F)</f>
        <v>59</v>
      </c>
      <c r="E142" s="69">
        <f>SUMIF('cyclo cross'!C:C,"HERVO ANTOINE",'cyclo cross'!F:F)</f>
        <v>51</v>
      </c>
      <c r="F142" s="69">
        <f>SUMIF(Route!C:C,"HERVO ANTOINE",Route!E:E)</f>
        <v>49</v>
      </c>
      <c r="G142" s="70">
        <f>SUM(D142:F142)</f>
        <v>159</v>
      </c>
    </row>
    <row r="143" spans="1:7" ht="15.75" customHeight="1" x14ac:dyDescent="0.25">
      <c r="A143" s="63">
        <v>58</v>
      </c>
      <c r="B143" s="83" t="s">
        <v>127</v>
      </c>
      <c r="C143" s="76" t="s">
        <v>73</v>
      </c>
      <c r="D143" s="69">
        <f>SUMIF(Vitesse!C:C,"KERSULEC TOM",Vitesse!F:F)</f>
        <v>57</v>
      </c>
      <c r="E143" s="69">
        <f>SUMIF('cyclo cross'!C:C,"KERSULEC TOM",'cyclo cross'!F:F)</f>
        <v>46</v>
      </c>
      <c r="F143" s="69">
        <f>SUMIF(Route!C:C,"KERSULEC TOM",Route!E:E)</f>
        <v>61</v>
      </c>
      <c r="G143" s="70">
        <f>SUM(D143:F143)</f>
        <v>164</v>
      </c>
    </row>
    <row r="144" spans="1:7" ht="15.75" customHeight="1" x14ac:dyDescent="0.2">
      <c r="A144" s="63">
        <v>59</v>
      </c>
      <c r="B144" s="79" t="s">
        <v>141</v>
      </c>
      <c r="C144" s="76" t="s">
        <v>79</v>
      </c>
      <c r="D144" s="69">
        <f>SUMIF(Vitesse!C:C,"LE PAVEC NATHAN",Vitesse!F:F)</f>
        <v>64</v>
      </c>
      <c r="E144" s="69">
        <f>SUMIF('cyclo cross'!C:C,"LE PAVEC NATHAN",'cyclo cross'!F:F)</f>
        <v>49</v>
      </c>
      <c r="F144" s="69">
        <f>SUMIF(Route!C:C,"LE PAVEC NATHAN",Route!E:E)</f>
        <v>53</v>
      </c>
      <c r="G144" s="70">
        <f>SUM(D144:F144)</f>
        <v>166</v>
      </c>
    </row>
    <row r="145" spans="1:7" ht="15.75" customHeight="1" x14ac:dyDescent="0.2">
      <c r="A145" s="63">
        <v>60</v>
      </c>
      <c r="B145" s="80" t="s">
        <v>156</v>
      </c>
      <c r="C145" s="76" t="s">
        <v>77</v>
      </c>
      <c r="D145" s="69">
        <f>SUMIF(Vitesse!C:C,"TURMEL JULIEN",Vitesse!F:F)</f>
        <v>50</v>
      </c>
      <c r="E145" s="69">
        <f>SUMIF('cyclo cross'!C:C,"TURMEL JULIEN",'cyclo cross'!F:F)</f>
        <v>61</v>
      </c>
      <c r="F145" s="69">
        <f>SUMIF(Route!C:C,"TURMEL JULIEN",Route!E:E)</f>
        <v>58</v>
      </c>
      <c r="G145" s="70">
        <f>SUM(D145:F145)</f>
        <v>169</v>
      </c>
    </row>
    <row r="146" spans="1:7" ht="15.75" customHeight="1" x14ac:dyDescent="0.25">
      <c r="A146" s="63">
        <v>61</v>
      </c>
      <c r="B146" s="76" t="s">
        <v>118</v>
      </c>
      <c r="C146" s="82" t="s">
        <v>95</v>
      </c>
      <c r="D146" s="69">
        <f>SUMIF(Vitesse!C:C,"PILLAS BAPTISTE ",Vitesse!F:F)</f>
        <v>61</v>
      </c>
      <c r="E146" s="69">
        <f>SUMIF('cyclo cross'!C:C,"PILLAS BAPTISTE ",'cyclo cross'!F:F)</f>
        <v>57</v>
      </c>
      <c r="F146" s="69">
        <f>SUMIF(Route!C:C,"PILLAS BAPTISTE ",Route!E:E)</f>
        <v>63</v>
      </c>
      <c r="G146" s="70">
        <f>SUM(D146:F146)</f>
        <v>181</v>
      </c>
    </row>
    <row r="147" spans="1:7" x14ac:dyDescent="0.2">
      <c r="A147" s="63">
        <v>62</v>
      </c>
      <c r="B147" s="79" t="s">
        <v>146</v>
      </c>
      <c r="C147" s="76" t="s">
        <v>89</v>
      </c>
      <c r="D147" s="69">
        <f>SUMIF(Vitesse!C:C,"LE MERO NOLAN",Vitesse!F:F)</f>
        <v>65</v>
      </c>
      <c r="E147" s="69">
        <f>SUMIF('cyclo cross'!C:C,"LE MERO NOLAN",'cyclo cross'!F:F)</f>
        <v>63</v>
      </c>
      <c r="F147" s="69">
        <f>SUMIF(Route!C:C,"LE MERO NOLAN",Route!E:E)</f>
        <v>60</v>
      </c>
      <c r="G147" s="70">
        <f>SUM(D147:F147)</f>
        <v>188</v>
      </c>
    </row>
    <row r="148" spans="1:7" x14ac:dyDescent="0.2">
      <c r="A148" s="63">
        <v>63</v>
      </c>
      <c r="B148" s="79" t="s">
        <v>132</v>
      </c>
      <c r="C148" s="76" t="s">
        <v>89</v>
      </c>
      <c r="D148" s="69">
        <f>SUMIF(Vitesse!C:C,"JUSTUM julian",Vitesse!F:F)</f>
        <v>66</v>
      </c>
      <c r="E148" s="69">
        <f>SUMIF('cyclo cross'!C:C,"JUSTUM julian",'cyclo cross'!F:F)</f>
        <v>67</v>
      </c>
      <c r="F148" s="69">
        <f>SUMIF(Route!C:C,"JUSTUM julian",Route!E:E)</f>
        <v>59</v>
      </c>
      <c r="G148" s="70">
        <f>SUM(D148:F148)</f>
        <v>192</v>
      </c>
    </row>
    <row r="149" spans="1:7" x14ac:dyDescent="0.2">
      <c r="A149" s="63">
        <v>64</v>
      </c>
      <c r="B149" s="80" t="s">
        <v>123</v>
      </c>
      <c r="C149" s="76" t="s">
        <v>81</v>
      </c>
      <c r="D149" s="69">
        <f>SUMIF(Vitesse!C:C,"JEGO Gabriel",Vitesse!F:F)</f>
        <v>67</v>
      </c>
      <c r="E149" s="69">
        <f>SUMIF('cyclo cross'!C:C,"JEGO Gabriel",'cyclo cross'!F:F)</f>
        <v>68</v>
      </c>
      <c r="F149" s="69">
        <f>SUMIF(Route!C:C,"JEGO Gabriel",Route!E:E)</f>
        <v>64</v>
      </c>
      <c r="G149" s="70">
        <f>SUM(D149:F149)</f>
        <v>199</v>
      </c>
    </row>
    <row r="151" spans="1:7" ht="23.25" x14ac:dyDescent="0.25">
      <c r="C151" s="97" t="s">
        <v>66</v>
      </c>
      <c r="D151" s="97"/>
      <c r="E151" s="97"/>
    </row>
    <row r="153" spans="1:7" x14ac:dyDescent="0.25">
      <c r="B153" s="65" t="s">
        <v>70</v>
      </c>
      <c r="C153" s="65" t="s">
        <v>12</v>
      </c>
      <c r="D153" s="66" t="s">
        <v>69</v>
      </c>
      <c r="E153" s="66" t="s">
        <v>21</v>
      </c>
      <c r="F153" s="66" t="s">
        <v>22</v>
      </c>
      <c r="G153" s="66" t="s">
        <v>14</v>
      </c>
    </row>
    <row r="154" spans="1:7" x14ac:dyDescent="0.2">
      <c r="A154" s="63">
        <v>1</v>
      </c>
      <c r="B154" s="77" t="s">
        <v>86</v>
      </c>
      <c r="C154" s="78" t="s">
        <v>87</v>
      </c>
      <c r="D154" s="69">
        <f>SUMIF(Vitesse!C:C,"DE GUERDAVID AURELIE (F)",Vitesse!F:F)</f>
        <v>55</v>
      </c>
      <c r="E154" s="69">
        <f>SUMIF('cyclo cross'!C:C,"DE GUERDAVID AURELIE (F)",'cyclo cross'!F:F)</f>
        <v>30</v>
      </c>
      <c r="F154" s="69">
        <f>SUMIF(Route!C:C,"DE GUERDAVID AURELIE (F)",Route!E:E)</f>
        <v>51</v>
      </c>
      <c r="G154" s="70">
        <f>SUM(D154:F154)</f>
        <v>136</v>
      </c>
    </row>
    <row r="155" spans="1:7" x14ac:dyDescent="0.2">
      <c r="A155" s="63">
        <v>2</v>
      </c>
      <c r="B155" s="77" t="s">
        <v>103</v>
      </c>
      <c r="C155" s="78" t="s">
        <v>87</v>
      </c>
      <c r="D155" s="69">
        <f>SUMIF(Vitesse!C:C,"GERMAIN ALICIA (F)",Vitesse!F:F)</f>
        <v>43</v>
      </c>
      <c r="E155" s="69">
        <f>SUMIF('cyclo cross'!C:C,"GERMAIN ALICIA (F)",'cyclo cross'!F:F)</f>
        <v>42</v>
      </c>
      <c r="F155" s="69">
        <f>SUMIF(Route!C:C,"GERMAIN ALICIA (F)",Route!E:E)</f>
        <v>52</v>
      </c>
      <c r="G155" s="70">
        <f>SUM(D155:F155)</f>
        <v>137</v>
      </c>
    </row>
    <row r="156" spans="1:7" ht="15.75" customHeight="1" x14ac:dyDescent="0.2">
      <c r="A156" s="63">
        <v>3</v>
      </c>
      <c r="B156" s="77" t="s">
        <v>72</v>
      </c>
      <c r="C156" s="78" t="s">
        <v>73</v>
      </c>
      <c r="D156" s="69">
        <f>SUMIF(Vitesse!C:C,"LANGLO Maiwenn (F)",Vitesse!F:F)</f>
        <v>42</v>
      </c>
      <c r="E156" s="69">
        <f>SUMIF('cyclo cross'!C:C,"LANGLO Maiwenn (F)",'cyclo cross'!F:F)</f>
        <v>52</v>
      </c>
      <c r="F156" s="69">
        <f>SUMIF(Route!C:C,"LANGLO Maiwenn (F)",Route!E:E)</f>
        <v>50</v>
      </c>
      <c r="G156" s="70">
        <f>SUM(D156:F156)</f>
        <v>144</v>
      </c>
    </row>
    <row r="157" spans="1:7" ht="15.75" customHeight="1" x14ac:dyDescent="0.25">
      <c r="A157" s="63">
        <v>4</v>
      </c>
      <c r="B157" s="78" t="s">
        <v>139</v>
      </c>
      <c r="C157" s="78" t="s">
        <v>75</v>
      </c>
      <c r="D157" s="69">
        <f>SUMIF(Vitesse!C:C,"CADORET  Melenn (F)",Vitesse!F:F)</f>
        <v>63</v>
      </c>
      <c r="E157" s="69">
        <f>SUMIF('cyclo cross'!C:C,"CADORET  Melenn (F)",'cyclo cross'!F:F)</f>
        <v>50</v>
      </c>
      <c r="F157" s="69">
        <f>SUMIF(Route!C:C,"CADORET  Melenn (F)",Route!E:E)</f>
        <v>56</v>
      </c>
      <c r="G157" s="70">
        <f>SUM(D157:F157)</f>
        <v>169</v>
      </c>
    </row>
    <row r="158" spans="1:7" x14ac:dyDescent="0.2">
      <c r="A158" s="63">
        <v>5</v>
      </c>
      <c r="B158" s="77" t="s">
        <v>147</v>
      </c>
      <c r="C158" s="78" t="s">
        <v>91</v>
      </c>
      <c r="D158" s="69">
        <f>SUMIF(Vitesse!C:C,"PONTUS MAYLIS (F)",Vitesse!F:F)</f>
        <v>69</v>
      </c>
      <c r="E158" s="69">
        <f>SUMIF('cyclo cross'!C:C,"PONTUS MAYLIS (F)",'cyclo cross'!F:F)</f>
        <v>60</v>
      </c>
      <c r="F158" s="69">
        <f>SUMIF(Route!C:C,"PONTUS MAYLIS (F)",Route!E:E)</f>
        <v>55</v>
      </c>
      <c r="G158" s="70">
        <f>SUM(D158:F158)</f>
        <v>184</v>
      </c>
    </row>
  </sheetData>
  <autoFilter ref="B85:G85">
    <sortState ref="B86:G149">
      <sortCondition ref="G85"/>
    </sortState>
  </autoFilter>
  <mergeCells count="2">
    <mergeCell ref="C10:D10"/>
    <mergeCell ref="C151:E151"/>
  </mergeCells>
  <hyperlinks>
    <hyperlink ref="B39" r:id="rId1" display="https://www.ffc.fr/licencies/"/>
    <hyperlink ref="B70" r:id="rId2" display="https://www.ffc.fr/licencies/"/>
    <hyperlink ref="B112" r:id="rId3" display="https://www.ffc.fr/licencies/"/>
    <hyperlink ref="B143" r:id="rId4" display="https://www.ffc.fr/licencies/"/>
  </hyperlinks>
  <pageMargins left="0.7" right="0.7" top="0.75" bottom="0.75" header="0.3" footer="0.3"/>
  <pageSetup paperSize="9" scale="86" orientation="portrait" r:id="rId5"/>
  <rowBreaks count="1" manualBreakCount="1">
    <brk id="150" max="6" man="1"/>
  </rowBreaks>
  <colBreaks count="1" manualBreakCount="1">
    <brk id="7" max="28" man="1"/>
  </colBreaks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8"/>
  <sheetViews>
    <sheetView zoomScaleNormal="100" workbookViewId="0">
      <selection activeCell="B2" sqref="B2:C2"/>
    </sheetView>
  </sheetViews>
  <sheetFormatPr baseColWidth="10" defaultRowHeight="15.75" x14ac:dyDescent="0.25"/>
  <cols>
    <col min="2" max="2" width="23.875" customWidth="1"/>
    <col min="3" max="3" width="29.5" customWidth="1"/>
    <col min="4" max="4" width="44.25" customWidth="1"/>
  </cols>
  <sheetData>
    <row r="2" spans="1:4" ht="23.25" x14ac:dyDescent="0.25">
      <c r="A2" s="31"/>
      <c r="B2" s="94" t="s">
        <v>158</v>
      </c>
      <c r="C2" s="94"/>
      <c r="D2" s="33"/>
    </row>
    <row r="3" spans="1:4" x14ac:dyDescent="0.25">
      <c r="A3" s="13"/>
      <c r="B3" s="13"/>
      <c r="C3" s="13"/>
      <c r="D3" s="13"/>
    </row>
    <row r="4" spans="1:4" x14ac:dyDescent="0.25">
      <c r="A4" s="73" t="s">
        <v>7</v>
      </c>
      <c r="B4" s="73" t="s">
        <v>13</v>
      </c>
      <c r="C4" s="73" t="s">
        <v>12</v>
      </c>
      <c r="D4" s="73" t="s">
        <v>1</v>
      </c>
    </row>
    <row r="5" spans="1:4" ht="30" customHeight="1" x14ac:dyDescent="0.25">
      <c r="A5" s="86">
        <v>1</v>
      </c>
      <c r="B5" s="88" t="s">
        <v>72</v>
      </c>
      <c r="C5" s="88" t="s">
        <v>73</v>
      </c>
      <c r="D5" s="87"/>
    </row>
    <row r="6" spans="1:4" ht="30" customHeight="1" x14ac:dyDescent="0.25">
      <c r="A6" s="86">
        <v>2</v>
      </c>
      <c r="B6" s="88" t="s">
        <v>74</v>
      </c>
      <c r="C6" s="88" t="s">
        <v>75</v>
      </c>
      <c r="D6" s="87"/>
    </row>
    <row r="7" spans="1:4" ht="30" customHeight="1" x14ac:dyDescent="0.25">
      <c r="A7" s="86">
        <v>3</v>
      </c>
      <c r="B7" s="88" t="s">
        <v>76</v>
      </c>
      <c r="C7" s="88" t="s">
        <v>77</v>
      </c>
      <c r="D7" s="87"/>
    </row>
    <row r="8" spans="1:4" ht="30" customHeight="1" x14ac:dyDescent="0.25">
      <c r="A8" s="86">
        <v>4</v>
      </c>
      <c r="B8" s="88" t="s">
        <v>78</v>
      </c>
      <c r="C8" s="88" t="s">
        <v>79</v>
      </c>
      <c r="D8" s="87"/>
    </row>
    <row r="9" spans="1:4" ht="30" customHeight="1" x14ac:dyDescent="0.25">
      <c r="A9" s="86">
        <v>5</v>
      </c>
      <c r="B9" s="88" t="s">
        <v>80</v>
      </c>
      <c r="C9" s="88" t="s">
        <v>81</v>
      </c>
      <c r="D9" s="87"/>
    </row>
    <row r="10" spans="1:4" ht="30" customHeight="1" x14ac:dyDescent="0.25">
      <c r="A10" s="86">
        <v>6</v>
      </c>
      <c r="B10" s="88" t="s">
        <v>82</v>
      </c>
      <c r="C10" s="88" t="s">
        <v>83</v>
      </c>
      <c r="D10" s="87"/>
    </row>
    <row r="11" spans="1:4" ht="30" customHeight="1" x14ac:dyDescent="0.25">
      <c r="A11" s="86">
        <v>7</v>
      </c>
      <c r="B11" s="88" t="s">
        <v>84</v>
      </c>
      <c r="C11" s="88" t="s">
        <v>85</v>
      </c>
      <c r="D11" s="87"/>
    </row>
    <row r="12" spans="1:4" ht="30" customHeight="1" x14ac:dyDescent="0.25">
      <c r="A12" s="86">
        <v>8</v>
      </c>
      <c r="B12" s="88" t="s">
        <v>86</v>
      </c>
      <c r="C12" s="88" t="s">
        <v>87</v>
      </c>
      <c r="D12" s="87"/>
    </row>
    <row r="13" spans="1:4" ht="30" customHeight="1" x14ac:dyDescent="0.25">
      <c r="A13" s="86">
        <v>9</v>
      </c>
      <c r="B13" s="88" t="s">
        <v>88</v>
      </c>
      <c r="C13" s="88" t="s">
        <v>89</v>
      </c>
      <c r="D13" s="87"/>
    </row>
    <row r="14" spans="1:4" ht="30" customHeight="1" x14ac:dyDescent="0.25">
      <c r="A14" s="86">
        <v>10</v>
      </c>
      <c r="B14" s="88" t="s">
        <v>90</v>
      </c>
      <c r="C14" s="88" t="s">
        <v>91</v>
      </c>
      <c r="D14" s="87"/>
    </row>
    <row r="15" spans="1:4" ht="30" customHeight="1" x14ac:dyDescent="0.25">
      <c r="A15" s="86">
        <v>11</v>
      </c>
      <c r="B15" s="88" t="s">
        <v>92</v>
      </c>
      <c r="C15" s="88" t="s">
        <v>93</v>
      </c>
      <c r="D15" s="87"/>
    </row>
    <row r="16" spans="1:4" ht="30" customHeight="1" x14ac:dyDescent="0.25">
      <c r="A16" s="86">
        <v>12</v>
      </c>
      <c r="B16" s="88" t="s">
        <v>94</v>
      </c>
      <c r="C16" s="88" t="s">
        <v>95</v>
      </c>
      <c r="D16" s="87"/>
    </row>
    <row r="17" spans="1:4" ht="30" customHeight="1" x14ac:dyDescent="0.25">
      <c r="A17" s="86">
        <v>13</v>
      </c>
      <c r="B17" s="88" t="s">
        <v>96</v>
      </c>
      <c r="C17" s="88" t="s">
        <v>73</v>
      </c>
      <c r="D17" s="87"/>
    </row>
    <row r="18" spans="1:4" ht="30" customHeight="1" x14ac:dyDescent="0.25">
      <c r="A18" s="86">
        <v>14</v>
      </c>
      <c r="B18" s="88" t="s">
        <v>97</v>
      </c>
      <c r="C18" s="88" t="s">
        <v>75</v>
      </c>
      <c r="D18" s="87"/>
    </row>
    <row r="19" spans="1:4" ht="30" customHeight="1" x14ac:dyDescent="0.25">
      <c r="A19" s="86">
        <v>15</v>
      </c>
      <c r="B19" s="88" t="s">
        <v>98</v>
      </c>
      <c r="C19" s="88" t="s">
        <v>77</v>
      </c>
      <c r="D19" s="87"/>
    </row>
    <row r="20" spans="1:4" ht="30" customHeight="1" x14ac:dyDescent="0.25">
      <c r="A20" s="86">
        <v>16</v>
      </c>
      <c r="B20" s="88" t="s">
        <v>99</v>
      </c>
      <c r="C20" s="88" t="s">
        <v>79</v>
      </c>
      <c r="D20" s="87"/>
    </row>
    <row r="21" spans="1:4" ht="30" customHeight="1" x14ac:dyDescent="0.25">
      <c r="A21" s="86">
        <v>17</v>
      </c>
      <c r="B21" s="88" t="s">
        <v>100</v>
      </c>
      <c r="C21" s="88" t="s">
        <v>81</v>
      </c>
      <c r="D21" s="87"/>
    </row>
    <row r="22" spans="1:4" ht="30" customHeight="1" x14ac:dyDescent="0.25">
      <c r="A22" s="86">
        <v>18</v>
      </c>
      <c r="B22" s="88" t="s">
        <v>101</v>
      </c>
      <c r="C22" s="88" t="s">
        <v>83</v>
      </c>
      <c r="D22" s="87"/>
    </row>
    <row r="23" spans="1:4" ht="30" customHeight="1" x14ac:dyDescent="0.25">
      <c r="A23" s="86">
        <v>19</v>
      </c>
      <c r="B23" s="88" t="s">
        <v>102</v>
      </c>
      <c r="C23" s="88" t="s">
        <v>85</v>
      </c>
      <c r="D23" s="87"/>
    </row>
    <row r="24" spans="1:4" ht="30" customHeight="1" x14ac:dyDescent="0.25">
      <c r="A24" s="86">
        <v>20</v>
      </c>
      <c r="B24" s="88" t="s">
        <v>103</v>
      </c>
      <c r="C24" s="88" t="s">
        <v>87</v>
      </c>
      <c r="D24" s="87"/>
    </row>
    <row r="25" spans="1:4" ht="30" customHeight="1" x14ac:dyDescent="0.25">
      <c r="A25" s="86">
        <v>21</v>
      </c>
      <c r="B25" s="88" t="s">
        <v>104</v>
      </c>
      <c r="C25" s="88" t="s">
        <v>89</v>
      </c>
      <c r="D25" s="87"/>
    </row>
    <row r="26" spans="1:4" ht="30" customHeight="1" x14ac:dyDescent="0.25">
      <c r="A26" s="86">
        <v>22</v>
      </c>
      <c r="B26" s="89" t="s">
        <v>105</v>
      </c>
      <c r="C26" s="89" t="s">
        <v>91</v>
      </c>
      <c r="D26" s="87"/>
    </row>
    <row r="27" spans="1:4" ht="30" customHeight="1" x14ac:dyDescent="0.25">
      <c r="A27" s="86">
        <v>23</v>
      </c>
      <c r="B27" s="88" t="s">
        <v>106</v>
      </c>
      <c r="C27" s="88" t="s">
        <v>93</v>
      </c>
      <c r="D27" s="87"/>
    </row>
    <row r="28" spans="1:4" ht="30" customHeight="1" x14ac:dyDescent="0.25">
      <c r="A28" s="86">
        <v>24</v>
      </c>
      <c r="B28" s="88" t="s">
        <v>107</v>
      </c>
      <c r="C28" s="88" t="s">
        <v>95</v>
      </c>
      <c r="D28" s="87"/>
    </row>
    <row r="29" spans="1:4" ht="30" customHeight="1" x14ac:dyDescent="0.25">
      <c r="A29" s="86">
        <v>25</v>
      </c>
      <c r="B29" s="88" t="s">
        <v>108</v>
      </c>
      <c r="C29" s="88" t="s">
        <v>73</v>
      </c>
      <c r="D29" s="87"/>
    </row>
    <row r="30" spans="1:4" ht="30" customHeight="1" x14ac:dyDescent="0.25">
      <c r="A30" s="86">
        <v>26</v>
      </c>
      <c r="B30" s="88" t="s">
        <v>109</v>
      </c>
      <c r="C30" s="88" t="s">
        <v>75</v>
      </c>
      <c r="D30" s="87"/>
    </row>
    <row r="31" spans="1:4" ht="30" customHeight="1" x14ac:dyDescent="0.25">
      <c r="A31" s="86">
        <v>27</v>
      </c>
      <c r="B31" s="89" t="s">
        <v>110</v>
      </c>
      <c r="C31" s="89" t="s">
        <v>77</v>
      </c>
      <c r="D31" s="87"/>
    </row>
    <row r="32" spans="1:4" ht="30" customHeight="1" x14ac:dyDescent="0.25">
      <c r="A32" s="86">
        <v>28</v>
      </c>
      <c r="B32" s="88" t="s">
        <v>111</v>
      </c>
      <c r="C32" s="88" t="s">
        <v>79</v>
      </c>
      <c r="D32" s="87"/>
    </row>
    <row r="33" spans="1:4" ht="30" customHeight="1" x14ac:dyDescent="0.25">
      <c r="A33" s="86">
        <v>29</v>
      </c>
      <c r="B33" s="89" t="s">
        <v>112</v>
      </c>
      <c r="C33" s="89" t="s">
        <v>81</v>
      </c>
      <c r="D33" s="87"/>
    </row>
    <row r="34" spans="1:4" ht="30" customHeight="1" x14ac:dyDescent="0.25">
      <c r="A34" s="86">
        <v>30</v>
      </c>
      <c r="B34" s="88" t="s">
        <v>113</v>
      </c>
      <c r="C34" s="88" t="s">
        <v>83</v>
      </c>
      <c r="D34" s="87"/>
    </row>
    <row r="35" spans="1:4" ht="30" customHeight="1" x14ac:dyDescent="0.25">
      <c r="A35" s="86">
        <v>31</v>
      </c>
      <c r="B35" s="88" t="s">
        <v>114</v>
      </c>
      <c r="C35" s="88" t="s">
        <v>85</v>
      </c>
      <c r="D35" s="87"/>
    </row>
    <row r="36" spans="1:4" ht="30" customHeight="1" x14ac:dyDescent="0.25">
      <c r="A36" s="90">
        <v>32</v>
      </c>
      <c r="B36" s="90" t="s">
        <v>115</v>
      </c>
      <c r="C36" s="90" t="s">
        <v>87</v>
      </c>
      <c r="D36" s="90"/>
    </row>
    <row r="37" spans="1:4" ht="30" customHeight="1" x14ac:dyDescent="0.25">
      <c r="A37" s="90">
        <v>33</v>
      </c>
      <c r="B37" s="90" t="s">
        <v>116</v>
      </c>
      <c r="C37" s="90" t="s">
        <v>89</v>
      </c>
      <c r="D37" s="90"/>
    </row>
    <row r="38" spans="1:4" ht="30" customHeight="1" x14ac:dyDescent="0.25">
      <c r="A38" s="90">
        <v>34</v>
      </c>
      <c r="B38" s="90" t="s">
        <v>117</v>
      </c>
      <c r="C38" s="90" t="s">
        <v>91</v>
      </c>
      <c r="D38" s="90"/>
    </row>
    <row r="39" spans="1:4" ht="30" customHeight="1" x14ac:dyDescent="0.25">
      <c r="A39" s="90">
        <v>35</v>
      </c>
      <c r="B39" s="90" t="s">
        <v>118</v>
      </c>
      <c r="C39" s="90" t="s">
        <v>95</v>
      </c>
      <c r="D39" s="90"/>
    </row>
    <row r="40" spans="1:4" ht="30" customHeight="1" x14ac:dyDescent="0.25">
      <c r="A40" s="90">
        <v>36</v>
      </c>
      <c r="B40" s="90" t="s">
        <v>119</v>
      </c>
      <c r="C40" s="90" t="s">
        <v>73</v>
      </c>
      <c r="D40" s="90"/>
    </row>
    <row r="41" spans="1:4" ht="30" customHeight="1" x14ac:dyDescent="0.25">
      <c r="A41" s="90">
        <v>37</v>
      </c>
      <c r="B41" s="90" t="s">
        <v>120</v>
      </c>
      <c r="C41" s="90" t="s">
        <v>75</v>
      </c>
      <c r="D41" s="90"/>
    </row>
    <row r="42" spans="1:4" ht="30" customHeight="1" x14ac:dyDescent="0.25">
      <c r="A42" s="90">
        <v>38</v>
      </c>
      <c r="B42" s="90" t="s">
        <v>121</v>
      </c>
      <c r="C42" s="90" t="s">
        <v>77</v>
      </c>
      <c r="D42" s="90"/>
    </row>
    <row r="43" spans="1:4" ht="30" customHeight="1" x14ac:dyDescent="0.25">
      <c r="A43" s="90">
        <v>39</v>
      </c>
      <c r="B43" s="90" t="s">
        <v>122</v>
      </c>
      <c r="C43" s="90" t="s">
        <v>79</v>
      </c>
      <c r="D43" s="90"/>
    </row>
    <row r="44" spans="1:4" ht="30" customHeight="1" x14ac:dyDescent="0.25">
      <c r="A44" s="90">
        <v>40</v>
      </c>
      <c r="B44" s="90" t="s">
        <v>123</v>
      </c>
      <c r="C44" s="90" t="s">
        <v>81</v>
      </c>
      <c r="D44" s="90"/>
    </row>
    <row r="45" spans="1:4" ht="30" customHeight="1" x14ac:dyDescent="0.25">
      <c r="A45" s="90">
        <v>41</v>
      </c>
      <c r="B45" s="90" t="s">
        <v>124</v>
      </c>
      <c r="C45" s="90" t="s">
        <v>85</v>
      </c>
      <c r="D45" s="90"/>
    </row>
    <row r="46" spans="1:4" ht="30" customHeight="1" x14ac:dyDescent="0.25">
      <c r="A46" s="90">
        <v>42</v>
      </c>
      <c r="B46" s="90" t="s">
        <v>125</v>
      </c>
      <c r="C46" s="90" t="s">
        <v>89</v>
      </c>
      <c r="D46" s="90"/>
    </row>
    <row r="47" spans="1:4" ht="30" customHeight="1" x14ac:dyDescent="0.25">
      <c r="A47" s="90">
        <v>43</v>
      </c>
      <c r="B47" s="90" t="s">
        <v>126</v>
      </c>
      <c r="C47" s="90" t="s">
        <v>91</v>
      </c>
      <c r="D47" s="90"/>
    </row>
    <row r="48" spans="1:4" ht="30" customHeight="1" x14ac:dyDescent="0.25">
      <c r="A48" s="90">
        <v>44</v>
      </c>
      <c r="B48" s="90" t="s">
        <v>127</v>
      </c>
      <c r="C48" s="90" t="s">
        <v>73</v>
      </c>
      <c r="D48" s="90"/>
    </row>
    <row r="49" spans="1:4" ht="30" customHeight="1" x14ac:dyDescent="0.25">
      <c r="A49" s="90">
        <v>45</v>
      </c>
      <c r="B49" s="90" t="s">
        <v>128</v>
      </c>
      <c r="C49" s="90" t="s">
        <v>75</v>
      </c>
      <c r="D49" s="90"/>
    </row>
    <row r="50" spans="1:4" ht="30" customHeight="1" x14ac:dyDescent="0.25">
      <c r="A50" s="90">
        <v>46</v>
      </c>
      <c r="B50" s="90" t="s">
        <v>129</v>
      </c>
      <c r="C50" s="90" t="s">
        <v>77</v>
      </c>
      <c r="D50" s="90"/>
    </row>
    <row r="51" spans="1:4" ht="30" customHeight="1" x14ac:dyDescent="0.25">
      <c r="A51" s="90">
        <v>47</v>
      </c>
      <c r="B51" s="90" t="s">
        <v>130</v>
      </c>
      <c r="C51" s="90" t="s">
        <v>79</v>
      </c>
      <c r="D51" s="90"/>
    </row>
    <row r="52" spans="1:4" ht="30" customHeight="1" x14ac:dyDescent="0.25">
      <c r="A52" s="90">
        <v>48</v>
      </c>
      <c r="B52" s="90" t="s">
        <v>131</v>
      </c>
      <c r="C52" s="90" t="s">
        <v>81</v>
      </c>
      <c r="D52" s="90"/>
    </row>
    <row r="53" spans="1:4" ht="30" customHeight="1" x14ac:dyDescent="0.25">
      <c r="A53" s="90">
        <v>49</v>
      </c>
      <c r="B53" s="90" t="s">
        <v>132</v>
      </c>
      <c r="C53" s="90" t="s">
        <v>89</v>
      </c>
      <c r="D53" s="90"/>
    </row>
    <row r="54" spans="1:4" ht="30" customHeight="1" x14ac:dyDescent="0.25">
      <c r="A54" s="90">
        <v>50</v>
      </c>
      <c r="B54" s="90" t="s">
        <v>133</v>
      </c>
      <c r="C54" s="90" t="s">
        <v>91</v>
      </c>
      <c r="D54" s="90"/>
    </row>
    <row r="55" spans="1:4" ht="30" customHeight="1" x14ac:dyDescent="0.25">
      <c r="A55" s="90">
        <v>51</v>
      </c>
      <c r="B55" s="90" t="s">
        <v>134</v>
      </c>
      <c r="C55" s="90" t="s">
        <v>75</v>
      </c>
      <c r="D55" s="90"/>
    </row>
    <row r="56" spans="1:4" ht="30" customHeight="1" x14ac:dyDescent="0.25">
      <c r="A56" s="90">
        <v>52</v>
      </c>
      <c r="B56" s="90" t="s">
        <v>135</v>
      </c>
      <c r="C56" s="90" t="s">
        <v>77</v>
      </c>
      <c r="D56" s="90"/>
    </row>
    <row r="57" spans="1:4" ht="30" customHeight="1" x14ac:dyDescent="0.25">
      <c r="A57" s="90">
        <v>53</v>
      </c>
      <c r="B57" s="90" t="s">
        <v>136</v>
      </c>
      <c r="C57" s="90" t="s">
        <v>79</v>
      </c>
      <c r="D57" s="90"/>
    </row>
    <row r="58" spans="1:4" ht="30" customHeight="1" x14ac:dyDescent="0.25">
      <c r="A58" s="90">
        <v>54</v>
      </c>
      <c r="B58" s="90" t="s">
        <v>137</v>
      </c>
      <c r="C58" s="90" t="s">
        <v>89</v>
      </c>
      <c r="D58" s="90"/>
    </row>
    <row r="59" spans="1:4" ht="30" customHeight="1" x14ac:dyDescent="0.25">
      <c r="A59" s="90">
        <v>55</v>
      </c>
      <c r="B59" s="90" t="s">
        <v>138</v>
      </c>
      <c r="C59" s="90" t="s">
        <v>91</v>
      </c>
      <c r="D59" s="90"/>
    </row>
    <row r="60" spans="1:4" ht="30" customHeight="1" x14ac:dyDescent="0.25">
      <c r="A60" s="90">
        <v>56</v>
      </c>
      <c r="B60" s="90" t="s">
        <v>139</v>
      </c>
      <c r="C60" s="90" t="s">
        <v>75</v>
      </c>
      <c r="D60" s="90"/>
    </row>
    <row r="61" spans="1:4" ht="30" customHeight="1" x14ac:dyDescent="0.25">
      <c r="A61" s="90">
        <v>57</v>
      </c>
      <c r="B61" s="90" t="s">
        <v>140</v>
      </c>
      <c r="C61" s="90" t="s">
        <v>77</v>
      </c>
      <c r="D61" s="90"/>
    </row>
    <row r="62" spans="1:4" ht="30" customHeight="1" x14ac:dyDescent="0.25">
      <c r="A62" s="90">
        <v>58</v>
      </c>
      <c r="B62" s="90" t="s">
        <v>141</v>
      </c>
      <c r="C62" s="90" t="s">
        <v>79</v>
      </c>
      <c r="D62" s="90"/>
    </row>
    <row r="63" spans="1:4" ht="30" customHeight="1" x14ac:dyDescent="0.25">
      <c r="A63" s="90">
        <v>59</v>
      </c>
      <c r="B63" s="90" t="s">
        <v>142</v>
      </c>
      <c r="C63" s="90" t="s">
        <v>89</v>
      </c>
      <c r="D63" s="90"/>
    </row>
    <row r="64" spans="1:4" ht="30" customHeight="1" x14ac:dyDescent="0.25">
      <c r="A64" s="90">
        <v>60</v>
      </c>
      <c r="B64" s="90" t="s">
        <v>143</v>
      </c>
      <c r="C64" s="90" t="s">
        <v>91</v>
      </c>
      <c r="D64" s="90"/>
    </row>
    <row r="65" spans="1:4" ht="30" customHeight="1" x14ac:dyDescent="0.25">
      <c r="A65" s="90">
        <v>61</v>
      </c>
      <c r="B65" s="90" t="s">
        <v>144</v>
      </c>
      <c r="C65" s="90" t="s">
        <v>77</v>
      </c>
      <c r="D65" s="90"/>
    </row>
    <row r="66" spans="1:4" ht="30" customHeight="1" x14ac:dyDescent="0.25">
      <c r="A66" s="90">
        <v>62</v>
      </c>
      <c r="B66" s="90" t="s">
        <v>145</v>
      </c>
      <c r="C66" s="90" t="s">
        <v>79</v>
      </c>
      <c r="D66" s="90"/>
    </row>
    <row r="67" spans="1:4" ht="30" customHeight="1" x14ac:dyDescent="0.25">
      <c r="A67" s="90">
        <v>63</v>
      </c>
      <c r="B67" s="90" t="s">
        <v>146</v>
      </c>
      <c r="C67" s="90" t="s">
        <v>89</v>
      </c>
      <c r="D67" s="90"/>
    </row>
    <row r="68" spans="1:4" ht="30" customHeight="1" x14ac:dyDescent="0.25">
      <c r="A68" s="90">
        <v>64</v>
      </c>
      <c r="B68" s="90" t="s">
        <v>147</v>
      </c>
      <c r="C68" s="90" t="s">
        <v>91</v>
      </c>
      <c r="D68" s="90"/>
    </row>
    <row r="69" spans="1:4" ht="30" customHeight="1" x14ac:dyDescent="0.25">
      <c r="A69" s="90">
        <v>65</v>
      </c>
      <c r="B69" s="90" t="s">
        <v>148</v>
      </c>
      <c r="C69" s="90" t="s">
        <v>77</v>
      </c>
      <c r="D69" s="90"/>
    </row>
    <row r="70" spans="1:4" ht="30" customHeight="1" x14ac:dyDescent="0.25">
      <c r="A70" s="90">
        <v>66</v>
      </c>
      <c r="B70" s="90" t="s">
        <v>149</v>
      </c>
      <c r="C70" s="90" t="s">
        <v>79</v>
      </c>
      <c r="D70" s="90"/>
    </row>
    <row r="71" spans="1:4" ht="30" customHeight="1" x14ac:dyDescent="0.25">
      <c r="A71" s="90">
        <v>67</v>
      </c>
      <c r="B71" s="90" t="s">
        <v>150</v>
      </c>
      <c r="C71" s="90" t="s">
        <v>89</v>
      </c>
      <c r="D71" s="90"/>
    </row>
    <row r="72" spans="1:4" ht="30" customHeight="1" x14ac:dyDescent="0.25">
      <c r="A72" s="90">
        <v>68</v>
      </c>
      <c r="B72" s="90" t="s">
        <v>151</v>
      </c>
      <c r="C72" s="90" t="s">
        <v>91</v>
      </c>
      <c r="D72" s="90"/>
    </row>
    <row r="73" spans="1:4" ht="30" customHeight="1" x14ac:dyDescent="0.25">
      <c r="A73" s="90">
        <v>69</v>
      </c>
      <c r="B73" s="90" t="s">
        <v>152</v>
      </c>
      <c r="C73" s="90" t="s">
        <v>77</v>
      </c>
      <c r="D73" s="90"/>
    </row>
    <row r="74" spans="1:4" ht="30" customHeight="1" x14ac:dyDescent="0.25">
      <c r="A74" s="90">
        <v>70</v>
      </c>
      <c r="B74" s="90" t="s">
        <v>153</v>
      </c>
      <c r="C74" s="90" t="s">
        <v>79</v>
      </c>
      <c r="D74" s="90"/>
    </row>
    <row r="75" spans="1:4" ht="30" customHeight="1" x14ac:dyDescent="0.25">
      <c r="A75" s="90">
        <v>71</v>
      </c>
      <c r="B75" s="90" t="s">
        <v>154</v>
      </c>
      <c r="C75" s="90" t="s">
        <v>77</v>
      </c>
      <c r="D75" s="90"/>
    </row>
    <row r="76" spans="1:4" ht="30" customHeight="1" x14ac:dyDescent="0.25">
      <c r="A76" s="90">
        <v>72</v>
      </c>
      <c r="B76" s="90" t="s">
        <v>155</v>
      </c>
      <c r="C76" s="90" t="s">
        <v>79</v>
      </c>
      <c r="D76" s="90"/>
    </row>
    <row r="77" spans="1:4" ht="30" customHeight="1" x14ac:dyDescent="0.25">
      <c r="A77" s="90">
        <v>73</v>
      </c>
      <c r="B77" s="90" t="s">
        <v>156</v>
      </c>
      <c r="C77" s="90" t="s">
        <v>77</v>
      </c>
      <c r="D77" s="90"/>
    </row>
    <row r="78" spans="1:4" s="85" customFormat="1" ht="30" customHeight="1" x14ac:dyDescent="0.25">
      <c r="A78" s="91">
        <v>74</v>
      </c>
      <c r="B78" s="91" t="s">
        <v>157</v>
      </c>
      <c r="C78" s="91" t="s">
        <v>79</v>
      </c>
      <c r="D78" s="91"/>
    </row>
  </sheetData>
  <mergeCells count="1">
    <mergeCell ref="B2:C2"/>
  </mergeCells>
  <pageMargins left="0.7" right="0.7" top="0.75" bottom="0.75" header="0.3" footer="0.3"/>
  <pageSetup paperSize="9" scale="74" orientation="portrait" horizontalDpi="4294967293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view="pageBreakPreview" zoomScale="60" zoomScaleNormal="100" workbookViewId="0">
      <selection sqref="A1:XFD1048576"/>
    </sheetView>
  </sheetViews>
  <sheetFormatPr baseColWidth="10" defaultRowHeight="15.75" x14ac:dyDescent="0.25"/>
  <cols>
    <col min="2" max="2" width="23.875" customWidth="1"/>
    <col min="3" max="3" width="29.5" customWidth="1"/>
    <col min="4" max="4" width="44.25" customWidth="1"/>
  </cols>
  <sheetData>
    <row r="2" spans="1:4" ht="23.25" x14ac:dyDescent="0.25">
      <c r="A2" s="31"/>
      <c r="B2" s="94" t="s">
        <v>71</v>
      </c>
      <c r="C2" s="94"/>
      <c r="D2" s="33"/>
    </row>
    <row r="3" spans="1:4" x14ac:dyDescent="0.25">
      <c r="A3" s="13"/>
      <c r="B3" s="13"/>
      <c r="C3" s="13"/>
      <c r="D3" s="13"/>
    </row>
    <row r="4" spans="1:4" x14ac:dyDescent="0.25">
      <c r="A4" s="73" t="s">
        <v>7</v>
      </c>
      <c r="B4" s="73" t="s">
        <v>13</v>
      </c>
      <c r="C4" s="73" t="s">
        <v>12</v>
      </c>
      <c r="D4" s="73" t="s">
        <v>1</v>
      </c>
    </row>
    <row r="5" spans="1:4" ht="30" customHeight="1" x14ac:dyDescent="0.25">
      <c r="A5" s="64">
        <v>25</v>
      </c>
      <c r="B5" s="67" t="s">
        <v>44</v>
      </c>
      <c r="C5" s="68" t="s">
        <v>17</v>
      </c>
      <c r="D5" s="74">
        <v>2.0762731481481483E-3</v>
      </c>
    </row>
    <row r="6" spans="1:4" ht="30" customHeight="1" x14ac:dyDescent="0.25">
      <c r="A6" s="64">
        <v>19</v>
      </c>
      <c r="B6" s="67" t="s">
        <v>39</v>
      </c>
      <c r="C6" s="68" t="s">
        <v>17</v>
      </c>
      <c r="D6" s="74">
        <v>2.0859953703703704E-3</v>
      </c>
    </row>
    <row r="7" spans="1:4" ht="30" customHeight="1" x14ac:dyDescent="0.25">
      <c r="A7" s="64">
        <v>11</v>
      </c>
      <c r="B7" s="67" t="s">
        <v>33</v>
      </c>
      <c r="C7" s="68" t="s">
        <v>17</v>
      </c>
      <c r="D7" s="74">
        <v>2.1298611111111115E-3</v>
      </c>
    </row>
    <row r="8" spans="1:4" ht="30" customHeight="1" x14ac:dyDescent="0.25">
      <c r="A8" s="64">
        <v>17</v>
      </c>
      <c r="B8" s="67" t="s">
        <v>61</v>
      </c>
      <c r="C8" s="68" t="s">
        <v>60</v>
      </c>
      <c r="D8" s="74">
        <v>2.1979166666666666E-3</v>
      </c>
    </row>
    <row r="9" spans="1:4" ht="30" customHeight="1" x14ac:dyDescent="0.25">
      <c r="A9" s="64">
        <v>15</v>
      </c>
      <c r="B9" s="67" t="s">
        <v>37</v>
      </c>
      <c r="C9" s="68" t="s">
        <v>20</v>
      </c>
      <c r="D9" s="74">
        <v>2.248148148148148E-3</v>
      </c>
    </row>
    <row r="10" spans="1:4" ht="30" customHeight="1" x14ac:dyDescent="0.25">
      <c r="A10" s="64">
        <v>30</v>
      </c>
      <c r="B10" s="67" t="s">
        <v>49</v>
      </c>
      <c r="C10" s="68" t="s">
        <v>17</v>
      </c>
      <c r="D10" s="74">
        <v>2.2523148148148146E-3</v>
      </c>
    </row>
    <row r="11" spans="1:4" ht="30" customHeight="1" x14ac:dyDescent="0.25">
      <c r="A11" s="64">
        <v>28</v>
      </c>
      <c r="B11" s="67" t="s">
        <v>47</v>
      </c>
      <c r="C11" s="68" t="s">
        <v>17</v>
      </c>
      <c r="D11" s="74">
        <v>2.3031250000000001E-3</v>
      </c>
    </row>
    <row r="12" spans="1:4" ht="30" customHeight="1" x14ac:dyDescent="0.25">
      <c r="A12" s="64">
        <v>16</v>
      </c>
      <c r="B12" s="67" t="s">
        <v>57</v>
      </c>
      <c r="C12" s="68" t="s">
        <v>59</v>
      </c>
      <c r="D12" s="74">
        <v>2.3217592592592591E-3</v>
      </c>
    </row>
    <row r="13" spans="1:4" ht="30" customHeight="1" x14ac:dyDescent="0.25">
      <c r="A13" s="64">
        <v>29</v>
      </c>
      <c r="B13" s="67" t="s">
        <v>48</v>
      </c>
      <c r="C13" s="68" t="s">
        <v>17</v>
      </c>
      <c r="D13" s="74">
        <v>2.3827546296296301E-3</v>
      </c>
    </row>
    <row r="14" spans="1:4" ht="30" customHeight="1" x14ac:dyDescent="0.25">
      <c r="A14" s="64">
        <v>9</v>
      </c>
      <c r="B14" s="67" t="s">
        <v>56</v>
      </c>
      <c r="C14" s="68" t="s">
        <v>60</v>
      </c>
      <c r="D14" s="74">
        <v>2.437037037037037E-3</v>
      </c>
    </row>
    <row r="15" spans="1:4" ht="30" customHeight="1" x14ac:dyDescent="0.25">
      <c r="A15" s="64">
        <v>23</v>
      </c>
      <c r="B15" s="67" t="s">
        <v>42</v>
      </c>
      <c r="C15" s="68" t="s">
        <v>17</v>
      </c>
      <c r="D15" s="74">
        <v>2.4615740740740739E-3</v>
      </c>
    </row>
    <row r="16" spans="1:4" ht="30" customHeight="1" x14ac:dyDescent="0.25">
      <c r="A16" s="64">
        <v>18</v>
      </c>
      <c r="B16" s="67" t="s">
        <v>38</v>
      </c>
      <c r="C16" s="68" t="s">
        <v>16</v>
      </c>
      <c r="D16" s="74">
        <v>2.4790509259259258E-3</v>
      </c>
    </row>
    <row r="17" spans="1:4" ht="30" customHeight="1" x14ac:dyDescent="0.25">
      <c r="A17" s="64">
        <v>31</v>
      </c>
      <c r="B17" s="67" t="s">
        <v>50</v>
      </c>
      <c r="C17" s="68" t="s">
        <v>17</v>
      </c>
      <c r="D17" s="74">
        <v>2.4900462962962962E-3</v>
      </c>
    </row>
    <row r="18" spans="1:4" ht="30" customHeight="1" x14ac:dyDescent="0.25">
      <c r="A18" s="64">
        <v>5</v>
      </c>
      <c r="B18" s="67" t="s">
        <v>29</v>
      </c>
      <c r="C18" s="68" t="s">
        <v>18</v>
      </c>
      <c r="D18" s="74">
        <v>2.5412037037037039E-3</v>
      </c>
    </row>
    <row r="19" spans="1:4" ht="30" customHeight="1" x14ac:dyDescent="0.25">
      <c r="A19" s="64">
        <v>13</v>
      </c>
      <c r="B19" s="67" t="s">
        <v>35</v>
      </c>
      <c r="C19" s="68" t="s">
        <v>18</v>
      </c>
      <c r="D19" s="74">
        <v>2.5680555555555556E-3</v>
      </c>
    </row>
    <row r="20" spans="1:4" ht="30" customHeight="1" x14ac:dyDescent="0.25">
      <c r="A20" s="64">
        <v>1</v>
      </c>
      <c r="B20" s="67" t="s">
        <v>24</v>
      </c>
      <c r="C20" s="68" t="s">
        <v>16</v>
      </c>
      <c r="D20" s="74">
        <v>2.6049768518518518E-3</v>
      </c>
    </row>
    <row r="21" spans="1:4" ht="30" customHeight="1" x14ac:dyDescent="0.25">
      <c r="A21" s="64">
        <v>3</v>
      </c>
      <c r="B21" s="67" t="s">
        <v>26</v>
      </c>
      <c r="C21" s="68" t="s">
        <v>17</v>
      </c>
      <c r="D21" s="74">
        <v>2.6165509259259262E-3</v>
      </c>
    </row>
    <row r="22" spans="1:4" ht="30" customHeight="1" x14ac:dyDescent="0.25">
      <c r="A22" s="64">
        <v>21</v>
      </c>
      <c r="B22" s="67" t="s">
        <v>41</v>
      </c>
      <c r="C22" s="68" t="s">
        <v>18</v>
      </c>
      <c r="D22" s="74">
        <v>2.7319444444444448E-3</v>
      </c>
    </row>
    <row r="23" spans="1:4" ht="30" customHeight="1" x14ac:dyDescent="0.25">
      <c r="A23" s="64">
        <v>20</v>
      </c>
      <c r="B23" s="67" t="s">
        <v>40</v>
      </c>
      <c r="C23" s="68" t="s">
        <v>28</v>
      </c>
      <c r="D23" s="74">
        <v>2.7350694444444445E-3</v>
      </c>
    </row>
    <row r="24" spans="1:4" ht="30" customHeight="1" x14ac:dyDescent="0.25">
      <c r="A24" s="64">
        <v>12</v>
      </c>
      <c r="B24" s="67" t="s">
        <v>34</v>
      </c>
      <c r="C24" s="68" t="s">
        <v>28</v>
      </c>
      <c r="D24" s="74">
        <v>2.9010416666666668E-3</v>
      </c>
    </row>
    <row r="25" spans="1:4" ht="30" customHeight="1" x14ac:dyDescent="0.25">
      <c r="A25" s="64">
        <v>14</v>
      </c>
      <c r="B25" s="67" t="s">
        <v>36</v>
      </c>
      <c r="C25" s="68" t="s">
        <v>19</v>
      </c>
      <c r="D25" s="74">
        <v>3.0931712962962966E-3</v>
      </c>
    </row>
    <row r="26" spans="1:4" ht="30" customHeight="1" x14ac:dyDescent="0.25">
      <c r="A26" s="64">
        <v>7</v>
      </c>
      <c r="B26" s="71" t="s">
        <v>31</v>
      </c>
      <c r="C26" s="72" t="s">
        <v>20</v>
      </c>
      <c r="D26" s="74">
        <v>3.1018518518518522E-3</v>
      </c>
    </row>
    <row r="27" spans="1:4" ht="30" customHeight="1" x14ac:dyDescent="0.25">
      <c r="A27" s="64">
        <v>27</v>
      </c>
      <c r="B27" s="67" t="s">
        <v>46</v>
      </c>
      <c r="C27" s="68" t="s">
        <v>17</v>
      </c>
      <c r="D27" s="74">
        <v>3.1362268518518518E-3</v>
      </c>
    </row>
    <row r="28" spans="1:4" ht="30" customHeight="1" x14ac:dyDescent="0.25">
      <c r="A28" s="64">
        <v>4</v>
      </c>
      <c r="B28" s="67" t="s">
        <v>27</v>
      </c>
      <c r="C28" s="68" t="s">
        <v>28</v>
      </c>
      <c r="D28" s="74">
        <v>3.1363425925925929E-3</v>
      </c>
    </row>
    <row r="29" spans="1:4" ht="30" customHeight="1" x14ac:dyDescent="0.25">
      <c r="A29" s="64">
        <v>8</v>
      </c>
      <c r="B29" s="67" t="s">
        <v>55</v>
      </c>
      <c r="C29" s="68" t="s">
        <v>59</v>
      </c>
      <c r="D29" s="74">
        <v>3.3340277777777778E-3</v>
      </c>
    </row>
    <row r="30" spans="1:4" ht="30" customHeight="1" x14ac:dyDescent="0.25">
      <c r="A30" s="64">
        <v>10</v>
      </c>
      <c r="B30" s="67" t="s">
        <v>32</v>
      </c>
      <c r="C30" s="68" t="s">
        <v>16</v>
      </c>
      <c r="D30" s="74">
        <v>3.4396990740740738E-3</v>
      </c>
    </row>
    <row r="31" spans="1:4" ht="30" customHeight="1" x14ac:dyDescent="0.25">
      <c r="A31" s="64">
        <v>22</v>
      </c>
      <c r="B31" s="71" t="s">
        <v>58</v>
      </c>
      <c r="C31" s="72" t="s">
        <v>59</v>
      </c>
      <c r="D31" s="74">
        <v>4.0143518518518514E-3</v>
      </c>
    </row>
    <row r="32" spans="1:4" ht="30" customHeight="1" x14ac:dyDescent="0.25">
      <c r="A32" s="64">
        <v>6</v>
      </c>
      <c r="B32" s="67" t="s">
        <v>30</v>
      </c>
      <c r="C32" s="68" t="s">
        <v>19</v>
      </c>
      <c r="D32" s="74" t="s">
        <v>63</v>
      </c>
    </row>
    <row r="33" spans="1:4" ht="30" customHeight="1" x14ac:dyDescent="0.25">
      <c r="A33" s="64">
        <v>2</v>
      </c>
      <c r="B33" s="71" t="s">
        <v>25</v>
      </c>
      <c r="C33" s="72" t="s">
        <v>23</v>
      </c>
      <c r="D33" s="74" t="s">
        <v>62</v>
      </c>
    </row>
    <row r="34" spans="1:4" ht="30" customHeight="1" x14ac:dyDescent="0.25">
      <c r="A34" s="64">
        <v>24</v>
      </c>
      <c r="B34" s="67" t="s">
        <v>43</v>
      </c>
      <c r="C34" s="68" t="s">
        <v>18</v>
      </c>
      <c r="D34" s="74" t="s">
        <v>62</v>
      </c>
    </row>
    <row r="35" spans="1:4" ht="30" customHeight="1" x14ac:dyDescent="0.25">
      <c r="A35" s="64">
        <v>26</v>
      </c>
      <c r="B35" s="67" t="s">
        <v>45</v>
      </c>
      <c r="C35" s="68" t="s">
        <v>18</v>
      </c>
      <c r="D35" s="74" t="s">
        <v>62</v>
      </c>
    </row>
  </sheetData>
  <mergeCells count="1">
    <mergeCell ref="B2:C2"/>
  </mergeCells>
  <pageMargins left="0.7" right="0.7" top="0.75" bottom="0.75" header="0.3" footer="0.3"/>
  <pageSetup paperSize="9" scale="74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Liste des engagés</vt:lpstr>
      <vt:lpstr>Grille</vt:lpstr>
      <vt:lpstr>Vitesse</vt:lpstr>
      <vt:lpstr>cyclo cross</vt:lpstr>
      <vt:lpstr>Route</vt:lpstr>
      <vt:lpstr>général benjamins</vt:lpstr>
      <vt:lpstr>comm cyclo</vt:lpstr>
      <vt:lpstr>comm vitesse</vt:lpstr>
      <vt:lpstr>'Liste des engagés'!Impression_des_titres</vt:lpstr>
      <vt:lpstr>Route!Impression_des_titres</vt:lpstr>
      <vt:lpstr>lp</vt:lpstr>
      <vt:lpstr>'cyclo cross'!Zone_d_impression</vt:lpstr>
      <vt:lpstr>'général benjamins'!Zone_d_impression</vt:lpstr>
      <vt:lpstr>Grille!Zone_d_impression</vt:lpstr>
      <vt:lpstr>'Liste des engagés'!Zone_d_impression</vt:lpstr>
      <vt:lpstr>Route!Zone_d_impression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</dc:creator>
  <cp:lastModifiedBy>UCI</cp:lastModifiedBy>
  <cp:lastPrinted>2017-04-30T15:29:26Z</cp:lastPrinted>
  <dcterms:created xsi:type="dcterms:W3CDTF">1998-01-18T18:15:01Z</dcterms:created>
  <dcterms:modified xsi:type="dcterms:W3CDTF">2017-04-30T15:30:49Z</dcterms:modified>
</cp:coreProperties>
</file>