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480" yWindow="45" windowWidth="8700" windowHeight="4200" tabRatio="601" activeTab="5"/>
  </bookViews>
  <sheets>
    <sheet name="Liste des engagés" sheetId="1" r:id="rId1"/>
    <sheet name="Grille" sheetId="7" state="hidden" r:id="rId2"/>
    <sheet name="Vitesse" sheetId="11" r:id="rId3"/>
    <sheet name="adresse" sheetId="12" r:id="rId4"/>
    <sheet name="Route" sheetId="2" r:id="rId5"/>
    <sheet name="général poussins" sheetId="13" r:id="rId6"/>
    <sheet name="comm vitesse" sheetId="15" r:id="rId7"/>
    <sheet name="comm adresse" sheetId="14" r:id="rId8"/>
  </sheets>
  <definedNames>
    <definedName name="_xlnm._FilterDatabase" localSheetId="3" hidden="1">adresse!$B$13:$H$13</definedName>
    <definedName name="_xlnm._FilterDatabase" localSheetId="5" hidden="1">'général poussins'!$B$14:$G$14</definedName>
    <definedName name="_xlnm._FilterDatabase" localSheetId="2" hidden="1">Vitesse!$B$14:$E$14</definedName>
    <definedName name="_xlnm.Print_Titles" localSheetId="0">'Liste des engagés'!$6:$7</definedName>
    <definedName name="_xlnm.Print_Titles" localSheetId="4">Route!$6:$6</definedName>
    <definedName name="lp">'Liste des engagés'!$A$8:$E$380</definedName>
    <definedName name="_xlnm.Print_Area" localSheetId="7">'comm adresse'!$A$1:$Q$32</definedName>
    <definedName name="_xlnm.Print_Area" localSheetId="6">'comm vitesse'!$A$1:$E$56</definedName>
    <definedName name="_xlnm.Print_Area" localSheetId="5">'général poussins'!$A$1:$G$116</definedName>
    <definedName name="_xlnm.Print_Area" localSheetId="1">Grille!$A$1:$J$58</definedName>
    <definedName name="_xlnm.Print_Area" localSheetId="0">'Liste des engagés'!$A$1:$E$157</definedName>
    <definedName name="_xlnm.Print_Area" localSheetId="4">Route!$A$2:$F$58</definedName>
  </definedNames>
  <calcPr calcId="162913"/>
</workbook>
</file>

<file path=xl/calcChain.xml><?xml version="1.0" encoding="utf-8"?>
<calcChain xmlns="http://schemas.openxmlformats.org/spreadsheetml/2006/main">
  <c r="F89" i="13" l="1"/>
  <c r="E89" i="13"/>
  <c r="D89" i="13"/>
  <c r="G89" i="13" s="1"/>
  <c r="F40" i="13"/>
  <c r="E40" i="13"/>
  <c r="D40" i="13"/>
  <c r="G40" i="13" s="1"/>
  <c r="C57" i="2" l="1"/>
  <c r="D57" i="2"/>
  <c r="G103" i="13"/>
  <c r="G102" i="13"/>
  <c r="G60" i="13"/>
  <c r="G59" i="13"/>
  <c r="E110" i="13" l="1"/>
  <c r="E114" i="13"/>
  <c r="E109" i="13"/>
  <c r="E113" i="13"/>
  <c r="E112" i="13"/>
  <c r="E108" i="13"/>
  <c r="E111" i="13"/>
  <c r="E70" i="13"/>
  <c r="E94" i="13"/>
  <c r="E82" i="13"/>
  <c r="E68" i="13"/>
  <c r="E92" i="13"/>
  <c r="E81" i="13"/>
  <c r="E100" i="13"/>
  <c r="E77" i="13"/>
  <c r="E69" i="13"/>
  <c r="E83" i="13"/>
  <c r="E86" i="13"/>
  <c r="E76" i="13"/>
  <c r="E67" i="13"/>
  <c r="E73" i="13"/>
  <c r="E66" i="13"/>
  <c r="E90" i="13"/>
  <c r="E97" i="13"/>
  <c r="E65" i="13"/>
  <c r="E96" i="13"/>
  <c r="E85" i="13"/>
  <c r="E91" i="13"/>
  <c r="E71" i="13"/>
  <c r="E95" i="13"/>
  <c r="E87" i="13"/>
  <c r="E74" i="13"/>
  <c r="E93" i="13"/>
  <c r="E72" i="13"/>
  <c r="E98" i="13"/>
  <c r="E99" i="13"/>
  <c r="E80" i="13"/>
  <c r="E88" i="13"/>
  <c r="E79" i="13"/>
  <c r="E101" i="13"/>
  <c r="E78" i="13"/>
  <c r="E84" i="13"/>
  <c r="E75" i="13"/>
  <c r="E21" i="13" l="1"/>
  <c r="E47" i="13"/>
  <c r="E33" i="13"/>
  <c r="E19" i="13"/>
  <c r="E44" i="13"/>
  <c r="E31" i="13"/>
  <c r="E57" i="13"/>
  <c r="E28" i="13"/>
  <c r="E20" i="13"/>
  <c r="E43" i="13"/>
  <c r="E55" i="13"/>
  <c r="E35" i="13"/>
  <c r="E53" i="13"/>
  <c r="E34" i="13"/>
  <c r="E38" i="13"/>
  <c r="E51" i="13"/>
  <c r="E27" i="13"/>
  <c r="E17" i="13"/>
  <c r="E24" i="13"/>
  <c r="E16" i="13"/>
  <c r="E41" i="13"/>
  <c r="E18" i="13"/>
  <c r="E50" i="13"/>
  <c r="E15" i="13"/>
  <c r="E46" i="13"/>
  <c r="E49" i="13"/>
  <c r="E37" i="13"/>
  <c r="E42" i="13"/>
  <c r="E22" i="13"/>
  <c r="E48" i="13"/>
  <c r="E39" i="13"/>
  <c r="E25" i="13"/>
  <c r="E45" i="13"/>
  <c r="E23" i="13"/>
  <c r="E52" i="13"/>
  <c r="E56" i="13"/>
  <c r="E32" i="13"/>
  <c r="E54" i="13"/>
  <c r="E30" i="13"/>
  <c r="E58" i="13"/>
  <c r="E29" i="13"/>
  <c r="E36" i="13"/>
  <c r="E26" i="13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8" i="2"/>
  <c r="C59" i="2"/>
  <c r="C60" i="2"/>
  <c r="C61" i="2"/>
  <c r="C62" i="2"/>
  <c r="C63" i="2"/>
  <c r="C64" i="2"/>
  <c r="C65" i="2"/>
  <c r="C66" i="2"/>
  <c r="G48" i="12"/>
  <c r="G33" i="12"/>
  <c r="G53" i="12"/>
  <c r="G20" i="12"/>
  <c r="G25" i="12"/>
  <c r="G58" i="12"/>
  <c r="G50" i="12"/>
  <c r="G59" i="12"/>
  <c r="G60" i="12"/>
  <c r="G57" i="12"/>
  <c r="G39" i="12"/>
  <c r="G47" i="12"/>
  <c r="G26" i="12"/>
  <c r="G28" i="12"/>
  <c r="G46" i="12"/>
  <c r="G18" i="12"/>
  <c r="G37" i="12"/>
  <c r="G35" i="12"/>
  <c r="G45" i="12"/>
  <c r="G52" i="12"/>
  <c r="G49" i="12"/>
  <c r="G14" i="12"/>
  <c r="G44" i="12"/>
  <c r="G23" i="12"/>
  <c r="G41" i="12"/>
  <c r="G24" i="12"/>
  <c r="G16" i="12"/>
  <c r="G15" i="12"/>
  <c r="G19" i="12"/>
  <c r="G51" i="12"/>
  <c r="G38" i="12"/>
  <c r="G31" i="12"/>
  <c r="G54" i="12"/>
  <c r="G36" i="12"/>
  <c r="G29" i="12"/>
  <c r="G55" i="12"/>
  <c r="G40" i="12"/>
  <c r="G32" i="12"/>
  <c r="G27" i="12"/>
  <c r="G56" i="12"/>
  <c r="G42" i="12"/>
  <c r="G43" i="12"/>
  <c r="G17" i="12"/>
  <c r="G22" i="12"/>
  <c r="G34" i="12"/>
  <c r="G30" i="12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G21" i="12"/>
  <c r="C23" i="2"/>
  <c r="C24" i="2"/>
  <c r="C25" i="2"/>
  <c r="C26" i="2"/>
  <c r="C27" i="2"/>
  <c r="C28" i="2"/>
  <c r="C29" i="2"/>
  <c r="C30" i="2"/>
  <c r="C31" i="2"/>
  <c r="C32" i="2"/>
  <c r="C33" i="2"/>
  <c r="C3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14" i="2"/>
  <c r="C14" i="2"/>
  <c r="C15" i="2"/>
  <c r="C16" i="2"/>
  <c r="C17" i="2"/>
  <c r="C18" i="2"/>
  <c r="C19" i="2"/>
  <c r="C20" i="2"/>
  <c r="C21" i="2"/>
  <c r="C22" i="2"/>
  <c r="C62" i="11"/>
  <c r="D62" i="11"/>
  <c r="C63" i="11"/>
  <c r="D63" i="11"/>
  <c r="C64" i="11"/>
  <c r="D64" i="11"/>
  <c r="C65" i="11"/>
  <c r="D65" i="11"/>
  <c r="C66" i="11"/>
  <c r="D66" i="11"/>
  <c r="C67" i="11"/>
  <c r="D67" i="11"/>
  <c r="C68" i="11"/>
  <c r="D68" i="11"/>
  <c r="C69" i="11"/>
  <c r="D69" i="11"/>
  <c r="C70" i="11"/>
  <c r="D70" i="11"/>
  <c r="C71" i="11"/>
  <c r="D71" i="11"/>
  <c r="C72" i="11"/>
  <c r="D72" i="11"/>
  <c r="C73" i="11"/>
  <c r="D73" i="11"/>
  <c r="C74" i="11"/>
  <c r="D74" i="11"/>
  <c r="C75" i="11"/>
  <c r="D75" i="11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C84" i="11"/>
  <c r="D84" i="11"/>
  <c r="C85" i="11"/>
  <c r="D85" i="11"/>
  <c r="C86" i="11"/>
  <c r="D86" i="11"/>
  <c r="C87" i="11"/>
  <c r="D87" i="11"/>
  <c r="C88" i="11"/>
  <c r="D88" i="11"/>
  <c r="C89" i="11"/>
  <c r="D89" i="11"/>
  <c r="C90" i="11"/>
  <c r="D90" i="11"/>
  <c r="C91" i="11"/>
  <c r="D91" i="11"/>
  <c r="C92" i="11"/>
  <c r="D92" i="11"/>
  <c r="C93" i="11"/>
  <c r="D93" i="11"/>
  <c r="C94" i="11"/>
  <c r="D94" i="11"/>
  <c r="C95" i="11"/>
  <c r="D95" i="11"/>
  <c r="C96" i="11"/>
  <c r="D96" i="11"/>
  <c r="C97" i="11"/>
  <c r="D97" i="11"/>
  <c r="C98" i="11"/>
  <c r="D98" i="11"/>
  <c r="C99" i="11"/>
  <c r="D99" i="11"/>
  <c r="C100" i="11"/>
  <c r="D100" i="11"/>
  <c r="C101" i="11"/>
  <c r="D101" i="11"/>
  <c r="C102" i="11"/>
  <c r="D102" i="11"/>
  <c r="C103" i="11"/>
  <c r="D103" i="11"/>
  <c r="C104" i="11"/>
  <c r="D104" i="11"/>
  <c r="C105" i="11"/>
  <c r="D105" i="11"/>
  <c r="C106" i="11"/>
  <c r="D106" i="11"/>
  <c r="C107" i="11"/>
  <c r="D107" i="11"/>
  <c r="C108" i="11"/>
  <c r="D108" i="11"/>
  <c r="C109" i="11"/>
  <c r="D109" i="11"/>
  <c r="C110" i="11"/>
  <c r="D110" i="11"/>
  <c r="C111" i="11"/>
  <c r="D111" i="11"/>
  <c r="C112" i="11"/>
  <c r="D112" i="11"/>
  <c r="C113" i="11"/>
  <c r="D113" i="11"/>
  <c r="C114" i="11"/>
  <c r="D114" i="11"/>
  <c r="C115" i="11"/>
  <c r="D115" i="11"/>
  <c r="C116" i="11"/>
  <c r="D116" i="11"/>
  <c r="C117" i="11"/>
  <c r="D117" i="11"/>
  <c r="C118" i="11"/>
  <c r="D118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C141" i="11"/>
  <c r="D141" i="11"/>
  <c r="C142" i="11"/>
  <c r="D142" i="11"/>
  <c r="C143" i="11"/>
  <c r="D143" i="11"/>
  <c r="C144" i="11"/>
  <c r="D144" i="11"/>
  <c r="C145" i="11"/>
  <c r="D145" i="11"/>
  <c r="C146" i="11"/>
  <c r="D146" i="11"/>
  <c r="C147" i="11"/>
  <c r="D147" i="11"/>
  <c r="C148" i="11"/>
  <c r="D148" i="11"/>
  <c r="C149" i="11"/>
  <c r="D149" i="11"/>
  <c r="C150" i="11"/>
  <c r="D150" i="11"/>
  <c r="C151" i="11"/>
  <c r="D151" i="11"/>
  <c r="C152" i="11"/>
  <c r="D152" i="11"/>
  <c r="C153" i="11"/>
  <c r="D153" i="11"/>
  <c r="C154" i="11"/>
  <c r="D154" i="11"/>
  <c r="C155" i="11"/>
  <c r="D155" i="11"/>
  <c r="C156" i="11"/>
  <c r="D156" i="11"/>
  <c r="C157" i="11"/>
  <c r="D157" i="11"/>
  <c r="C158" i="11"/>
  <c r="D158" i="11"/>
  <c r="C159" i="11"/>
  <c r="D159" i="11"/>
  <c r="C160" i="11"/>
  <c r="D160" i="11"/>
  <c r="C161" i="11"/>
  <c r="D161" i="11"/>
  <c r="C162" i="11"/>
  <c r="D162" i="11"/>
  <c r="C163" i="11"/>
  <c r="D163" i="11"/>
  <c r="C164" i="11"/>
  <c r="D164" i="11"/>
  <c r="C165" i="11"/>
  <c r="D165" i="11"/>
  <c r="C166" i="11"/>
  <c r="D166" i="11"/>
  <c r="C167" i="11"/>
  <c r="D167" i="11"/>
  <c r="C168" i="11"/>
  <c r="D168" i="11"/>
  <c r="C169" i="11"/>
  <c r="D169" i="11"/>
  <c r="C170" i="11"/>
  <c r="D170" i="11"/>
  <c r="C171" i="11"/>
  <c r="D171" i="11"/>
  <c r="C172" i="11"/>
  <c r="D172" i="11"/>
  <c r="C173" i="11"/>
  <c r="D173" i="11"/>
  <c r="C174" i="11"/>
  <c r="D174" i="11"/>
  <c r="C175" i="11"/>
  <c r="D175" i="11"/>
  <c r="C176" i="11"/>
  <c r="D176" i="11"/>
  <c r="C177" i="11"/>
  <c r="D177" i="11"/>
  <c r="C178" i="11"/>
  <c r="D178" i="11"/>
  <c r="C179" i="11"/>
  <c r="D179" i="11"/>
  <c r="C180" i="11"/>
  <c r="D180" i="11"/>
  <c r="C181" i="11"/>
  <c r="D181" i="11"/>
  <c r="C182" i="11"/>
  <c r="D182" i="11"/>
  <c r="C183" i="11"/>
  <c r="D183" i="11"/>
  <c r="C184" i="11"/>
  <c r="D184" i="11"/>
  <c r="C185" i="11"/>
  <c r="D185" i="11"/>
  <c r="C186" i="11"/>
  <c r="D186" i="11"/>
  <c r="C187" i="11"/>
  <c r="D187" i="11"/>
  <c r="C188" i="11"/>
  <c r="D188" i="11"/>
  <c r="C189" i="11"/>
  <c r="D189" i="11"/>
  <c r="C190" i="11"/>
  <c r="D190" i="11"/>
  <c r="A8" i="7"/>
  <c r="B8" i="7"/>
  <c r="C8" i="7"/>
  <c r="D8" i="7"/>
  <c r="E8" i="7"/>
  <c r="F8" i="7"/>
  <c r="G8" i="7"/>
  <c r="H8" i="7"/>
  <c r="I8" i="7"/>
  <c r="J8" i="7"/>
  <c r="A9" i="7"/>
  <c r="B9" i="7"/>
  <c r="C9" i="7"/>
  <c r="D9" i="7"/>
  <c r="E9" i="7"/>
  <c r="F9" i="7"/>
  <c r="G9" i="7"/>
  <c r="H9" i="7"/>
  <c r="I9" i="7"/>
  <c r="J9" i="7"/>
  <c r="A10" i="7"/>
  <c r="B10" i="7"/>
  <c r="C10" i="7"/>
  <c r="D10" i="7"/>
  <c r="E10" i="7"/>
  <c r="F10" i="7"/>
  <c r="G10" i="7"/>
  <c r="H10" i="7"/>
  <c r="I10" i="7"/>
  <c r="J10" i="7"/>
  <c r="A12" i="7"/>
  <c r="B12" i="7"/>
  <c r="C12" i="7"/>
  <c r="D12" i="7"/>
  <c r="E12" i="7"/>
  <c r="F12" i="7"/>
  <c r="G12" i="7"/>
  <c r="H12" i="7"/>
  <c r="I12" i="7"/>
  <c r="J12" i="7"/>
  <c r="A13" i="7"/>
  <c r="B13" i="7"/>
  <c r="C13" i="7"/>
  <c r="D13" i="7"/>
  <c r="E13" i="7"/>
  <c r="F13" i="7"/>
  <c r="G13" i="7"/>
  <c r="H13" i="7"/>
  <c r="I13" i="7"/>
  <c r="J13" i="7"/>
  <c r="A14" i="7"/>
  <c r="B14" i="7"/>
  <c r="C14" i="7"/>
  <c r="D14" i="7"/>
  <c r="E14" i="7"/>
  <c r="F14" i="7"/>
  <c r="G14" i="7"/>
  <c r="H14" i="7"/>
  <c r="I14" i="7"/>
  <c r="J14" i="7"/>
  <c r="A16" i="7"/>
  <c r="B16" i="7"/>
  <c r="C16" i="7"/>
  <c r="D16" i="7"/>
  <c r="E16" i="7"/>
  <c r="F16" i="7"/>
  <c r="G16" i="7"/>
  <c r="H16" i="7"/>
  <c r="I16" i="7"/>
  <c r="J16" i="7"/>
  <c r="A17" i="7"/>
  <c r="B17" i="7"/>
  <c r="C17" i="7"/>
  <c r="D17" i="7"/>
  <c r="E17" i="7"/>
  <c r="F17" i="7"/>
  <c r="G17" i="7"/>
  <c r="H17" i="7"/>
  <c r="I17" i="7"/>
  <c r="J17" i="7"/>
  <c r="A18" i="7"/>
  <c r="B18" i="7"/>
  <c r="C18" i="7"/>
  <c r="D18" i="7"/>
  <c r="E18" i="7"/>
  <c r="F18" i="7"/>
  <c r="G18" i="7"/>
  <c r="H18" i="7"/>
  <c r="I18" i="7"/>
  <c r="J18" i="7"/>
  <c r="A20" i="7"/>
  <c r="B20" i="7"/>
  <c r="C20" i="7"/>
  <c r="D20" i="7"/>
  <c r="E20" i="7"/>
  <c r="F20" i="7"/>
  <c r="G20" i="7"/>
  <c r="H20" i="7"/>
  <c r="I20" i="7"/>
  <c r="J20" i="7"/>
  <c r="A21" i="7"/>
  <c r="B21" i="7"/>
  <c r="C21" i="7"/>
  <c r="D21" i="7"/>
  <c r="E21" i="7"/>
  <c r="F21" i="7"/>
  <c r="G21" i="7"/>
  <c r="H21" i="7"/>
  <c r="I21" i="7"/>
  <c r="J21" i="7"/>
  <c r="A22" i="7"/>
  <c r="B22" i="7"/>
  <c r="C22" i="7"/>
  <c r="D22" i="7"/>
  <c r="E22" i="7"/>
  <c r="F22" i="7"/>
  <c r="G22" i="7"/>
  <c r="H22" i="7"/>
  <c r="I22" i="7"/>
  <c r="J22" i="7"/>
  <c r="A24" i="7"/>
  <c r="B24" i="7"/>
  <c r="C24" i="7"/>
  <c r="D24" i="7"/>
  <c r="E24" i="7"/>
  <c r="F24" i="7"/>
  <c r="G24" i="7"/>
  <c r="H24" i="7"/>
  <c r="I24" i="7"/>
  <c r="J24" i="7"/>
  <c r="A25" i="7"/>
  <c r="B25" i="7"/>
  <c r="C25" i="7"/>
  <c r="D25" i="7"/>
  <c r="E25" i="7"/>
  <c r="F25" i="7"/>
  <c r="G25" i="7"/>
  <c r="H25" i="7"/>
  <c r="I25" i="7"/>
  <c r="J25" i="7"/>
  <c r="A26" i="7"/>
  <c r="B26" i="7"/>
  <c r="C26" i="7"/>
  <c r="D26" i="7"/>
  <c r="E26" i="7"/>
  <c r="F26" i="7"/>
  <c r="G26" i="7"/>
  <c r="H26" i="7"/>
  <c r="I26" i="7"/>
  <c r="J26" i="7"/>
  <c r="A28" i="7"/>
  <c r="B28" i="7"/>
  <c r="C28" i="7"/>
  <c r="D28" i="7"/>
  <c r="E28" i="7"/>
  <c r="F28" i="7"/>
  <c r="G28" i="7"/>
  <c r="H28" i="7"/>
  <c r="I28" i="7"/>
  <c r="J28" i="7"/>
  <c r="A29" i="7"/>
  <c r="B29" i="7"/>
  <c r="C29" i="7"/>
  <c r="D29" i="7"/>
  <c r="E29" i="7"/>
  <c r="F29" i="7"/>
  <c r="G29" i="7"/>
  <c r="H29" i="7"/>
  <c r="I29" i="7"/>
  <c r="J29" i="7"/>
  <c r="A30" i="7"/>
  <c r="B30" i="7"/>
  <c r="C30" i="7"/>
  <c r="D30" i="7"/>
  <c r="E30" i="7"/>
  <c r="F30" i="7"/>
  <c r="G30" i="7"/>
  <c r="H30" i="7"/>
  <c r="I30" i="7"/>
  <c r="J30" i="7"/>
  <c r="A32" i="7"/>
  <c r="B32" i="7"/>
  <c r="C32" i="7"/>
  <c r="D32" i="7"/>
  <c r="E32" i="7"/>
  <c r="F32" i="7"/>
  <c r="G32" i="7"/>
  <c r="H32" i="7"/>
  <c r="I32" i="7"/>
  <c r="J32" i="7"/>
  <c r="A33" i="7"/>
  <c r="B33" i="7"/>
  <c r="C33" i="7"/>
  <c r="D33" i="7"/>
  <c r="E33" i="7"/>
  <c r="F33" i="7"/>
  <c r="G33" i="7"/>
  <c r="H33" i="7"/>
  <c r="I33" i="7"/>
  <c r="J33" i="7"/>
  <c r="A34" i="7"/>
  <c r="B34" i="7"/>
  <c r="C34" i="7"/>
  <c r="D34" i="7"/>
  <c r="E34" i="7"/>
  <c r="F34" i="7"/>
  <c r="G34" i="7"/>
  <c r="H34" i="7"/>
  <c r="I34" i="7"/>
  <c r="J34" i="7"/>
  <c r="A36" i="7"/>
  <c r="B36" i="7"/>
  <c r="C36" i="7"/>
  <c r="D36" i="7"/>
  <c r="E36" i="7"/>
  <c r="F36" i="7"/>
  <c r="G36" i="7"/>
  <c r="H36" i="7"/>
  <c r="I36" i="7"/>
  <c r="J36" i="7"/>
  <c r="A37" i="7"/>
  <c r="B37" i="7"/>
  <c r="C37" i="7"/>
  <c r="D37" i="7"/>
  <c r="E37" i="7"/>
  <c r="F37" i="7"/>
  <c r="G37" i="7"/>
  <c r="H37" i="7"/>
  <c r="I37" i="7"/>
  <c r="J37" i="7"/>
  <c r="A38" i="7"/>
  <c r="B38" i="7"/>
  <c r="C38" i="7"/>
  <c r="D38" i="7"/>
  <c r="E38" i="7"/>
  <c r="F38" i="7"/>
  <c r="G38" i="7"/>
  <c r="H38" i="7"/>
  <c r="I38" i="7"/>
  <c r="J38" i="7"/>
  <c r="A40" i="7"/>
  <c r="B40" i="7"/>
  <c r="C40" i="7"/>
  <c r="D40" i="7"/>
  <c r="E40" i="7"/>
  <c r="F40" i="7"/>
  <c r="G40" i="7"/>
  <c r="H40" i="7"/>
  <c r="I40" i="7"/>
  <c r="J40" i="7"/>
  <c r="A41" i="7"/>
  <c r="B41" i="7"/>
  <c r="C41" i="7"/>
  <c r="D41" i="7"/>
  <c r="E41" i="7"/>
  <c r="F41" i="7"/>
  <c r="G41" i="7"/>
  <c r="H41" i="7"/>
  <c r="I41" i="7"/>
  <c r="J41" i="7"/>
  <c r="A42" i="7"/>
  <c r="B42" i="7"/>
  <c r="C42" i="7"/>
  <c r="D42" i="7"/>
  <c r="E42" i="7"/>
  <c r="F42" i="7"/>
  <c r="G42" i="7"/>
  <c r="H42" i="7"/>
  <c r="I42" i="7"/>
  <c r="J42" i="7"/>
  <c r="A44" i="7"/>
  <c r="B44" i="7"/>
  <c r="C44" i="7"/>
  <c r="D44" i="7"/>
  <c r="E44" i="7"/>
  <c r="F44" i="7"/>
  <c r="G44" i="7"/>
  <c r="H44" i="7"/>
  <c r="I44" i="7"/>
  <c r="J44" i="7"/>
  <c r="A45" i="7"/>
  <c r="B45" i="7"/>
  <c r="C45" i="7"/>
  <c r="D45" i="7"/>
  <c r="E45" i="7"/>
  <c r="F45" i="7"/>
  <c r="G45" i="7"/>
  <c r="H45" i="7"/>
  <c r="I45" i="7"/>
  <c r="J45" i="7"/>
  <c r="A46" i="7"/>
  <c r="B46" i="7"/>
  <c r="C46" i="7"/>
  <c r="D46" i="7"/>
  <c r="E46" i="7"/>
  <c r="F46" i="7"/>
  <c r="G46" i="7"/>
  <c r="H46" i="7"/>
  <c r="I46" i="7"/>
  <c r="J46" i="7"/>
  <c r="A48" i="7"/>
  <c r="B48" i="7"/>
  <c r="C48" i="7"/>
  <c r="D48" i="7"/>
  <c r="E48" i="7"/>
  <c r="F48" i="7"/>
  <c r="G48" i="7"/>
  <c r="H48" i="7"/>
  <c r="I48" i="7"/>
  <c r="J48" i="7"/>
  <c r="A49" i="7"/>
  <c r="B49" i="7"/>
  <c r="C49" i="7"/>
  <c r="D49" i="7"/>
  <c r="E49" i="7"/>
  <c r="F49" i="7"/>
  <c r="G49" i="7"/>
  <c r="H49" i="7"/>
  <c r="I49" i="7"/>
  <c r="J49" i="7"/>
  <c r="A50" i="7"/>
  <c r="B50" i="7"/>
  <c r="C50" i="7"/>
  <c r="D50" i="7"/>
  <c r="E50" i="7"/>
  <c r="F50" i="7"/>
  <c r="G50" i="7"/>
  <c r="H50" i="7"/>
  <c r="I50" i="7"/>
  <c r="J50" i="7"/>
  <c r="A52" i="7"/>
  <c r="B52" i="7"/>
  <c r="C52" i="7"/>
  <c r="D52" i="7"/>
  <c r="E52" i="7"/>
  <c r="F52" i="7"/>
  <c r="G52" i="7"/>
  <c r="H52" i="7"/>
  <c r="I52" i="7"/>
  <c r="J52" i="7"/>
  <c r="A53" i="7"/>
  <c r="B53" i="7"/>
  <c r="C53" i="7"/>
  <c r="D53" i="7"/>
  <c r="E53" i="7"/>
  <c r="F53" i="7"/>
  <c r="G53" i="7"/>
  <c r="H53" i="7"/>
  <c r="I53" i="7"/>
  <c r="J53" i="7"/>
  <c r="A54" i="7"/>
  <c r="B54" i="7"/>
  <c r="C54" i="7"/>
  <c r="D54" i="7"/>
  <c r="E54" i="7"/>
  <c r="F54" i="7"/>
  <c r="G54" i="7"/>
  <c r="H54" i="7"/>
  <c r="I54" i="7"/>
  <c r="J54" i="7"/>
  <c r="A56" i="7"/>
  <c r="B56" i="7"/>
  <c r="C56" i="7"/>
  <c r="D56" i="7"/>
  <c r="E56" i="7"/>
  <c r="F56" i="7"/>
  <c r="A57" i="7"/>
  <c r="B57" i="7"/>
  <c r="C57" i="7"/>
  <c r="D57" i="7"/>
  <c r="E57" i="7"/>
  <c r="F57" i="7"/>
  <c r="A58" i="7"/>
  <c r="B58" i="7"/>
  <c r="C58" i="7"/>
  <c r="D58" i="7"/>
  <c r="E58" i="7"/>
  <c r="F58" i="7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F54" i="13" l="1"/>
  <c r="F32" i="13"/>
  <c r="F110" i="13"/>
  <c r="F114" i="13"/>
  <c r="F109" i="13"/>
  <c r="F113" i="13"/>
  <c r="F112" i="13"/>
  <c r="F108" i="13"/>
  <c r="F111" i="13"/>
  <c r="F70" i="13"/>
  <c r="F94" i="13"/>
  <c r="F82" i="13"/>
  <c r="F68" i="13"/>
  <c r="F92" i="13"/>
  <c r="F81" i="13"/>
  <c r="F100" i="13"/>
  <c r="F77" i="13"/>
  <c r="F69" i="13"/>
  <c r="F83" i="13"/>
  <c r="F86" i="13"/>
  <c r="F76" i="13"/>
  <c r="F67" i="13"/>
  <c r="F73" i="13"/>
  <c r="F66" i="13"/>
  <c r="F90" i="13"/>
  <c r="F97" i="13"/>
  <c r="F65" i="13"/>
  <c r="F96" i="13"/>
  <c r="F85" i="13"/>
  <c r="F91" i="13"/>
  <c r="F71" i="13"/>
  <c r="F95" i="13"/>
  <c r="F87" i="13"/>
  <c r="F74" i="13"/>
  <c r="F93" i="13"/>
  <c r="F72" i="13"/>
  <c r="F98" i="13"/>
  <c r="F99" i="13"/>
  <c r="F80" i="13"/>
  <c r="F88" i="13"/>
  <c r="F79" i="13"/>
  <c r="F101" i="13"/>
  <c r="F78" i="13"/>
  <c r="F84" i="13"/>
  <c r="F75" i="13"/>
  <c r="D114" i="13"/>
  <c r="G114" i="13" s="1"/>
  <c r="D113" i="13"/>
  <c r="D108" i="13"/>
  <c r="G108" i="13" s="1"/>
  <c r="D70" i="13"/>
  <c r="D82" i="13"/>
  <c r="G82" i="13" s="1"/>
  <c r="D92" i="13"/>
  <c r="D100" i="13"/>
  <c r="G100" i="13" s="1"/>
  <c r="D69" i="13"/>
  <c r="D86" i="13"/>
  <c r="D67" i="13"/>
  <c r="D66" i="13"/>
  <c r="D97" i="13"/>
  <c r="D96" i="13"/>
  <c r="D91" i="13"/>
  <c r="D95" i="13"/>
  <c r="G95" i="13" s="1"/>
  <c r="D74" i="13"/>
  <c r="D72" i="13"/>
  <c r="G72" i="13" s="1"/>
  <c r="D80" i="13"/>
  <c r="G80" i="13" s="1"/>
  <c r="D101" i="13"/>
  <c r="D84" i="13"/>
  <c r="D110" i="13"/>
  <c r="D109" i="13"/>
  <c r="G109" i="13" s="1"/>
  <c r="D112" i="13"/>
  <c r="D111" i="13"/>
  <c r="G111" i="13" s="1"/>
  <c r="D94" i="13"/>
  <c r="D68" i="13"/>
  <c r="G68" i="13" s="1"/>
  <c r="D81" i="13"/>
  <c r="D77" i="13"/>
  <c r="G77" i="13" s="1"/>
  <c r="D83" i="13"/>
  <c r="D76" i="13"/>
  <c r="D73" i="13"/>
  <c r="D90" i="13"/>
  <c r="D65" i="13"/>
  <c r="D85" i="13"/>
  <c r="D71" i="13"/>
  <c r="D87" i="13"/>
  <c r="G87" i="13" s="1"/>
  <c r="D93" i="13"/>
  <c r="D98" i="13"/>
  <c r="G98" i="13" s="1"/>
  <c r="D99" i="13"/>
  <c r="D88" i="13"/>
  <c r="D79" i="13"/>
  <c r="D78" i="13"/>
  <c r="G78" i="13" s="1"/>
  <c r="D75" i="13"/>
  <c r="D21" i="13"/>
  <c r="D47" i="13"/>
  <c r="D33" i="13"/>
  <c r="D19" i="13"/>
  <c r="D44" i="13"/>
  <c r="D31" i="13"/>
  <c r="D57" i="13"/>
  <c r="D28" i="13"/>
  <c r="D20" i="13"/>
  <c r="D43" i="13"/>
  <c r="D55" i="13"/>
  <c r="D35" i="13"/>
  <c r="D53" i="13"/>
  <c r="D34" i="13"/>
  <c r="D38" i="13"/>
  <c r="D51" i="13"/>
  <c r="D27" i="13"/>
  <c r="D17" i="13"/>
  <c r="D24" i="13"/>
  <c r="D16" i="13"/>
  <c r="D41" i="13"/>
  <c r="D18" i="13"/>
  <c r="D50" i="13"/>
  <c r="D15" i="13"/>
  <c r="D46" i="13"/>
  <c r="D49" i="13"/>
  <c r="D37" i="13"/>
  <c r="D42" i="13"/>
  <c r="D22" i="13"/>
  <c r="D48" i="13"/>
  <c r="D45" i="13"/>
  <c r="D25" i="13"/>
  <c r="D39" i="13"/>
  <c r="D32" i="13"/>
  <c r="F39" i="13"/>
  <c r="F50" i="13"/>
  <c r="F56" i="13"/>
  <c r="F51" i="13"/>
  <c r="F47" i="13"/>
  <c r="F37" i="13"/>
  <c r="F16" i="13"/>
  <c r="F31" i="13"/>
  <c r="F48" i="13"/>
  <c r="F49" i="13"/>
  <c r="F18" i="13"/>
  <c r="F24" i="13"/>
  <c r="F38" i="13"/>
  <c r="G38" i="13" s="1"/>
  <c r="F35" i="13"/>
  <c r="F20" i="13"/>
  <c r="F44" i="13"/>
  <c r="F21" i="13"/>
  <c r="F23" i="13"/>
  <c r="F22" i="13"/>
  <c r="F46" i="13"/>
  <c r="F41" i="13"/>
  <c r="F17" i="13"/>
  <c r="F34" i="13"/>
  <c r="F55" i="13"/>
  <c r="F28" i="13"/>
  <c r="F19" i="13"/>
  <c r="F45" i="13"/>
  <c r="F25" i="13"/>
  <c r="F42" i="13"/>
  <c r="F15" i="13"/>
  <c r="F27" i="13"/>
  <c r="F53" i="13"/>
  <c r="F43" i="13"/>
  <c r="F57" i="13"/>
  <c r="F33" i="13"/>
  <c r="D54" i="13"/>
  <c r="D23" i="13"/>
  <c r="D56" i="13"/>
  <c r="F52" i="13"/>
  <c r="D52" i="13"/>
  <c r="F29" i="13"/>
  <c r="D30" i="13"/>
  <c r="D36" i="13"/>
  <c r="F58" i="13"/>
  <c r="F26" i="13"/>
  <c r="D29" i="13"/>
  <c r="F30" i="13"/>
  <c r="F36" i="13"/>
  <c r="D58" i="13"/>
  <c r="D26" i="13"/>
  <c r="G65" i="13" l="1"/>
  <c r="G73" i="13"/>
  <c r="G83" i="13"/>
  <c r="G101" i="13"/>
  <c r="G96" i="13"/>
  <c r="G66" i="13"/>
  <c r="G86" i="13"/>
  <c r="G88" i="13"/>
  <c r="G85" i="13"/>
  <c r="G75" i="13"/>
  <c r="G79" i="13"/>
  <c r="G99" i="13"/>
  <c r="G93" i="13"/>
  <c r="G71" i="13"/>
  <c r="G81" i="13"/>
  <c r="G94" i="13"/>
  <c r="G112" i="13"/>
  <c r="G110" i="13"/>
  <c r="G97" i="13"/>
  <c r="G67" i="13"/>
  <c r="G90" i="13"/>
  <c r="G76" i="13"/>
  <c r="G84" i="13"/>
  <c r="G74" i="13"/>
  <c r="G91" i="13"/>
  <c r="G69" i="13"/>
  <c r="G92" i="13"/>
  <c r="G70" i="13"/>
  <c r="G113" i="13"/>
  <c r="G46" i="13"/>
  <c r="G21" i="13"/>
  <c r="G28" i="13"/>
  <c r="G39" i="13"/>
  <c r="G18" i="13"/>
  <c r="G20" i="13"/>
  <c r="G54" i="13"/>
  <c r="G34" i="13"/>
  <c r="G25" i="13"/>
  <c r="G48" i="13"/>
  <c r="G45" i="13"/>
  <c r="G22" i="13"/>
  <c r="G29" i="13"/>
  <c r="G23" i="13"/>
  <c r="G49" i="13"/>
  <c r="G55" i="13"/>
  <c r="G24" i="13"/>
  <c r="G35" i="13"/>
  <c r="G44" i="13"/>
  <c r="G41" i="13"/>
  <c r="G37" i="13"/>
  <c r="G42" i="13"/>
  <c r="G19" i="13"/>
  <c r="G17" i="13"/>
  <c r="G30" i="13"/>
  <c r="G56" i="13"/>
  <c r="G32" i="13"/>
  <c r="G52" i="13"/>
  <c r="G26" i="13"/>
  <c r="G58" i="13"/>
  <c r="G36" i="13"/>
  <c r="G15" i="13"/>
  <c r="G27" i="13"/>
  <c r="G43" i="13"/>
  <c r="G33" i="13"/>
  <c r="G50" i="13"/>
  <c r="G51" i="13"/>
  <c r="G47" i="13"/>
  <c r="G53" i="13"/>
  <c r="G57" i="13"/>
  <c r="G16" i="13"/>
  <c r="G31" i="13"/>
</calcChain>
</file>

<file path=xl/sharedStrings.xml><?xml version="1.0" encoding="utf-8"?>
<sst xmlns="http://schemas.openxmlformats.org/spreadsheetml/2006/main" count="760" uniqueCount="140">
  <si>
    <t>Nom</t>
  </si>
  <si>
    <t>Temps</t>
  </si>
  <si>
    <t>Place</t>
  </si>
  <si>
    <t>Série</t>
  </si>
  <si>
    <t>Nombre de partants :</t>
  </si>
  <si>
    <t>Nombre de coureurs classés :</t>
  </si>
  <si>
    <t>GRILLE</t>
  </si>
  <si>
    <t>Dos.</t>
  </si>
  <si>
    <t>Equipe</t>
  </si>
  <si>
    <t>N° LICENCE</t>
  </si>
  <si>
    <t>Bignan</t>
  </si>
  <si>
    <t>Poussins</t>
  </si>
  <si>
    <t>Points</t>
  </si>
  <si>
    <t>Clubs</t>
  </si>
  <si>
    <t xml:space="preserve">Nom Prénom </t>
  </si>
  <si>
    <t>Général</t>
  </si>
  <si>
    <t>Nom Prénom</t>
  </si>
  <si>
    <t>PASCO CORALIE F</t>
  </si>
  <si>
    <t>LE PALLEC MALOÉ  F</t>
  </si>
  <si>
    <t>BORDAS EVAN</t>
  </si>
  <si>
    <t xml:space="preserve">TOURNABIEN LAORA F </t>
  </si>
  <si>
    <t>JAFFRE PAULINE F</t>
  </si>
  <si>
    <t>EVENO HUGO</t>
  </si>
  <si>
    <t>DELALANDE LÉO</t>
  </si>
  <si>
    <t>LE FORT ANDY</t>
  </si>
  <si>
    <t>DUGUE OSCAR</t>
  </si>
  <si>
    <t>DUVAL ILAN</t>
  </si>
  <si>
    <t>MARCHAND ANTONIN</t>
  </si>
  <si>
    <t>ORTEGA MARTIN THIBAULT</t>
  </si>
  <si>
    <t>ROUILLON MAEL</t>
  </si>
  <si>
    <t>DUVAL ENZO</t>
  </si>
  <si>
    <t>TOMEKPE EVAN</t>
  </si>
  <si>
    <t>GUEGAN ELOUEN</t>
  </si>
  <si>
    <t>KLEWAIS DYLAN</t>
  </si>
  <si>
    <t>MORICE MATHIS</t>
  </si>
  <si>
    <t>POIRON-UFFREDI JEAN</t>
  </si>
  <si>
    <t>LE BOUQUIN EVAN</t>
  </si>
  <si>
    <t>UC INGUINIEL</t>
  </si>
  <si>
    <t>OC LOCMINE</t>
  </si>
  <si>
    <t>UC AURAY</t>
  </si>
  <si>
    <t>UCP JOSSELIN</t>
  </si>
  <si>
    <t>AC LANESTER</t>
  </si>
  <si>
    <t>SC MALESTROIT</t>
  </si>
  <si>
    <t>VELOCE VANNES</t>
  </si>
  <si>
    <t>Route poussins</t>
  </si>
  <si>
    <t>Général Poussins</t>
  </si>
  <si>
    <t xml:space="preserve"> pts route</t>
  </si>
  <si>
    <t>LEBRANCHU BRICE</t>
  </si>
  <si>
    <t>US PONTCHATELEINE</t>
  </si>
  <si>
    <t>LE PALLEC MATHIEU</t>
  </si>
  <si>
    <t>ABS</t>
  </si>
  <si>
    <t>COQUIO JOSEPH</t>
  </si>
  <si>
    <t>TULOW SACHA</t>
  </si>
  <si>
    <t xml:space="preserve">                                 TROPHEE DEPARTEMENTAL DES ECOLES DE CYCLISME</t>
  </si>
  <si>
    <t>Général Poussins Garçons</t>
  </si>
  <si>
    <t>Général Poussins Filles</t>
  </si>
  <si>
    <t>pts adresse</t>
  </si>
  <si>
    <t>Pénalité</t>
  </si>
  <si>
    <t>Temps Total</t>
  </si>
  <si>
    <t xml:space="preserve">Noms </t>
  </si>
  <si>
    <t xml:space="preserve">         Jeux d'Adresse poussins</t>
  </si>
  <si>
    <t xml:space="preserve">                   Bignan le 30 Avril 2017</t>
  </si>
  <si>
    <t>Vitesse poussins</t>
  </si>
  <si>
    <t>pts vitesse</t>
  </si>
  <si>
    <t>jeu 2</t>
  </si>
  <si>
    <t xml:space="preserve">jeu 1 </t>
  </si>
  <si>
    <t>jeu 3</t>
  </si>
  <si>
    <t xml:space="preserve"> jeu 4</t>
  </si>
  <si>
    <t>jeu 5</t>
  </si>
  <si>
    <t>jeu 6</t>
  </si>
  <si>
    <t>jeu 7</t>
  </si>
  <si>
    <t>jeu 8</t>
  </si>
  <si>
    <t>jeu 9</t>
  </si>
  <si>
    <t>jeu 10</t>
  </si>
  <si>
    <t>adress</t>
  </si>
  <si>
    <t>Adresse Poussin</t>
  </si>
  <si>
    <t>CONTOR Enzo</t>
  </si>
  <si>
    <t>DELALANDE  Léo</t>
  </si>
  <si>
    <t>BROCHEN SIMON</t>
  </si>
  <si>
    <t>BIECHY BONNAMOUR Théo</t>
  </si>
  <si>
    <t>GUILLEMOT Florian</t>
  </si>
  <si>
    <t>JOUAN Bastian</t>
  </si>
  <si>
    <t>HERIQUET MANOE</t>
  </si>
  <si>
    <t>CHATELAIN MAXANDRE</t>
  </si>
  <si>
    <t>CARRAT ADAM</t>
  </si>
  <si>
    <t>ELIOT Mael</t>
  </si>
  <si>
    <t>KERSULEC Eliot</t>
  </si>
  <si>
    <t>TOMEKPE Evan</t>
  </si>
  <si>
    <t>PERROT ANATOLE</t>
  </si>
  <si>
    <t>CAMAX DESBORDES Alexis</t>
  </si>
  <si>
    <t>LE SPIGAGNE Mathis</t>
  </si>
  <si>
    <t>MOISAN Julian</t>
  </si>
  <si>
    <t>MOUREAU PIERRE</t>
  </si>
  <si>
    <t>JEZEQUEL Klervi</t>
  </si>
  <si>
    <t>GUILLEVIC NATHAEL</t>
  </si>
  <si>
    <t>CHAILLET HERVE LOUISON</t>
  </si>
  <si>
    <t>DUPUY Corentin</t>
  </si>
  <si>
    <t>DAHIREL CELIANE  (F)</t>
  </si>
  <si>
    <t>BELLEC Marc-Antoine</t>
  </si>
  <si>
    <t>CARARON NATHAN</t>
  </si>
  <si>
    <t>LE GUILLOUX Lana (F)</t>
  </si>
  <si>
    <t>THIBAULT Maxime</t>
  </si>
  <si>
    <t>LE CAVIL Léa (F)</t>
  </si>
  <si>
    <t>DUGUE Oscar</t>
  </si>
  <si>
    <t>LE CLINCHE Lilian</t>
  </si>
  <si>
    <t>LE NEILLON Raphaël</t>
  </si>
  <si>
    <t>PERON  Aaron</t>
  </si>
  <si>
    <t>JAFFRE PAULINE (F)</t>
  </si>
  <si>
    <t>LE PALLEC Léandre</t>
  </si>
  <si>
    <t>MORICE Ewen</t>
  </si>
  <si>
    <t>JAN Nolwen (F)</t>
  </si>
  <si>
    <t>LE BELLER Quentin</t>
  </si>
  <si>
    <t>LOHEZIC LE PALLEC Léa (F)</t>
  </si>
  <si>
    <t>PICAULT Elsa (F)</t>
  </si>
  <si>
    <t>JEGO Youena (F)</t>
  </si>
  <si>
    <t>LE DOUAIRON KAELIG</t>
  </si>
  <si>
    <t>LE BOUQUIN Evan</t>
  </si>
  <si>
    <t>MAHE Adrien</t>
  </si>
  <si>
    <t>LE ROCH Corentin</t>
  </si>
  <si>
    <t>SERVETTAZ Marius</t>
  </si>
  <si>
    <t>GUILLEMOT Gabin</t>
  </si>
  <si>
    <t>CAMBAUD-PINON Léon</t>
  </si>
  <si>
    <t>GODART Eywan</t>
  </si>
  <si>
    <t>LE MERLUS Timéo</t>
  </si>
  <si>
    <t>UC Inguiniel</t>
  </si>
  <si>
    <t>Locminé</t>
  </si>
  <si>
    <t>UC Véloce Vannes</t>
  </si>
  <si>
    <t>UC Alréenne</t>
  </si>
  <si>
    <t>ACP Baud</t>
  </si>
  <si>
    <t>SC Malestroit</t>
  </si>
  <si>
    <t>Hennebont Cyclisme</t>
  </si>
  <si>
    <t>EC Queven</t>
  </si>
  <si>
    <t>EC Pluvignoise</t>
  </si>
  <si>
    <t>AC Lanester</t>
  </si>
  <si>
    <t>C Languidic</t>
  </si>
  <si>
    <t>UCP Josselin</t>
  </si>
  <si>
    <t>VC Languidic</t>
  </si>
  <si>
    <t>LE TOULLEC THEO</t>
  </si>
  <si>
    <t>MILOUX LILIAN</t>
  </si>
  <si>
    <t>adresse Poussin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</si>
</sst>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&quot;h &quot;mm\'\ ss\'\'"/>
    <numFmt numFmtId="165" formatCode="0&quot; h&quot;"/>
    <numFmt numFmtId="166" formatCode="&quot;Moyenne du Vainqueur :&quot;\ 0.000&quot; km/h&quot;"/>
    <numFmt numFmtId="167" formatCode="&quot;Distance : &quot;0.0&quot; km&quot;"/>
    <numFmt numFmtId="168" formatCode="mm:ss.000"/>
  </numFmts>
  <fonts count="45" x14ac:knownFonts="1">
    <font>
      <sz val="12"/>
      <name val="Times New Roman"/>
    </font>
    <font>
      <sz val="13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sz val="24"/>
      <color indexed="12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9"/>
      <color indexed="8"/>
      <name val="Verdana"/>
      <family val="2"/>
    </font>
    <font>
      <sz val="9"/>
      <color indexed="63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i/>
      <sz val="18"/>
      <color indexed="10"/>
      <name val="Arial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sz val="18"/>
      <color rgb="FFFF0000"/>
      <name val="Times New Roman"/>
      <family val="1"/>
    </font>
    <font>
      <b/>
      <sz val="12"/>
      <color rgb="FF000000"/>
      <name val="Tahoma"/>
      <family val="2"/>
    </font>
    <font>
      <i/>
      <sz val="18"/>
      <color rgb="FFFF0000"/>
      <name val="Arial"/>
      <family val="2"/>
    </font>
    <font>
      <b/>
      <sz val="14"/>
      <name val="Times New Roman"/>
      <family val="1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color rgb="FF000000"/>
      <name val="Tahoma"/>
      <family val="2"/>
    </font>
    <font>
      <sz val="16"/>
      <name val="Times New Roman"/>
      <family val="1"/>
    </font>
    <font>
      <b/>
      <sz val="16"/>
      <color rgb="FF000000"/>
      <name val="Tahoma"/>
      <family val="2"/>
    </font>
    <font>
      <u/>
      <sz val="11"/>
      <color theme="10"/>
      <name val="Arial"/>
      <family val="2"/>
    </font>
    <font>
      <sz val="12"/>
      <name val="Tahoma"/>
      <family val="2"/>
    </font>
    <font>
      <sz val="12"/>
      <color rgb="FF444444"/>
      <name val="Tahoma"/>
      <family val="2"/>
    </font>
    <font>
      <b/>
      <sz val="12"/>
      <name val="Tahoma"/>
      <family val="2"/>
    </font>
    <font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7" fillId="0" borderId="0"/>
    <xf numFmtId="0" fontId="40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7" fontId="1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0" fillId="0" borderId="0" xfId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2" fillId="0" borderId="0" xfId="1" applyFont="1" applyFill="1" applyBorder="1" applyAlignment="1" applyProtection="1">
      <alignment horizontal="left" vertical="center" wrapText="1"/>
    </xf>
    <xf numFmtId="0" fontId="32" fillId="0" borderId="0" xfId="1" applyFont="1" applyFill="1" applyBorder="1" applyAlignment="1" applyProtection="1">
      <alignment vertical="center" wrapText="1"/>
    </xf>
    <xf numFmtId="0" fontId="29" fillId="0" borderId="0" xfId="1" applyFont="1" applyFill="1" applyBorder="1" applyAlignment="1" applyProtection="1">
      <alignment horizontal="left" vertical="center" wrapText="1"/>
    </xf>
    <xf numFmtId="0" fontId="29" fillId="0" borderId="0" xfId="1" applyFont="1" applyFill="1" applyBorder="1" applyAlignment="1" applyProtection="1">
      <alignment vertical="center" wrapText="1"/>
    </xf>
    <xf numFmtId="165" fontId="33" fillId="0" borderId="0" xfId="0" applyNumberFormat="1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65" fontId="33" fillId="0" borderId="0" xfId="0" applyNumberFormat="1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168" fontId="14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0" xfId="0" applyFont="1"/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7" fillId="0" borderId="10" xfId="1" applyFont="1" applyFill="1" applyBorder="1" applyAlignment="1" applyProtection="1">
      <alignment horizontal="center" vertical="center" wrapText="1"/>
    </xf>
    <xf numFmtId="0" fontId="38" fillId="0" borderId="10" xfId="0" applyFont="1" applyBorder="1"/>
    <xf numFmtId="168" fontId="36" fillId="0" borderId="10" xfId="0" applyNumberFormat="1" applyFont="1" applyFill="1" applyBorder="1" applyAlignment="1">
      <alignment horizontal="center" vertical="center"/>
    </xf>
    <xf numFmtId="168" fontId="36" fillId="0" borderId="15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7" fillId="0" borderId="8" xfId="1" applyFont="1" applyFill="1" applyBorder="1" applyAlignment="1" applyProtection="1">
      <alignment horizontal="center" vertical="center" wrapText="1"/>
    </xf>
    <xf numFmtId="0" fontId="38" fillId="0" borderId="8" xfId="0" applyFont="1" applyBorder="1"/>
    <xf numFmtId="168" fontId="36" fillId="0" borderId="8" xfId="0" applyNumberFormat="1" applyFont="1" applyFill="1" applyBorder="1" applyAlignment="1">
      <alignment horizontal="center" vertical="center"/>
    </xf>
    <xf numFmtId="168" fontId="36" fillId="0" borderId="17" xfId="0" applyNumberFormat="1" applyFont="1" applyFill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9" fillId="0" borderId="8" xfId="1" applyFont="1" applyFill="1" applyBorder="1" applyAlignment="1" applyProtection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0" fontId="38" fillId="0" borderId="16" xfId="0" applyFont="1" applyBorder="1"/>
    <xf numFmtId="0" fontId="38" fillId="0" borderId="17" xfId="0" applyFont="1" applyBorder="1"/>
    <xf numFmtId="0" fontId="38" fillId="0" borderId="18" xfId="0" applyFont="1" applyBorder="1"/>
    <xf numFmtId="0" fontId="38" fillId="0" borderId="19" xfId="0" applyFont="1" applyBorder="1"/>
    <xf numFmtId="0" fontId="38" fillId="0" borderId="20" xfId="0" applyFont="1" applyBorder="1"/>
    <xf numFmtId="0" fontId="38" fillId="0" borderId="0" xfId="0" applyFont="1" applyAlignment="1">
      <alignment horizontal="center"/>
    </xf>
    <xf numFmtId="0" fontId="41" fillId="0" borderId="8" xfId="0" applyFont="1" applyFill="1" applyBorder="1" applyAlignment="1" applyProtection="1">
      <alignment horizontal="center" vertical="center" wrapText="1"/>
    </xf>
    <xf numFmtId="0" fontId="41" fillId="0" borderId="8" xfId="1" applyFont="1" applyFill="1" applyBorder="1" applyAlignment="1">
      <alignment horizontal="center" vertical="center"/>
    </xf>
    <xf numFmtId="0" fontId="41" fillId="0" borderId="8" xfId="1" applyFont="1" applyFill="1" applyBorder="1" applyAlignment="1" applyProtection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0" fontId="41" fillId="0" borderId="8" xfId="2" applyFont="1" applyFill="1" applyBorder="1" applyAlignment="1">
      <alignment horizontal="center" vertical="center"/>
    </xf>
    <xf numFmtId="0" fontId="43" fillId="0" borderId="8" xfId="0" applyFont="1" applyFill="1" applyBorder="1" applyAlignment="1" applyProtection="1">
      <alignment horizontal="center" vertical="center" wrapText="1"/>
    </xf>
    <xf numFmtId="0" fontId="43" fillId="0" borderId="8" xfId="0" applyFont="1" applyFill="1" applyBorder="1" applyAlignment="1">
      <alignment horizontal="center" vertical="center"/>
    </xf>
    <xf numFmtId="0" fontId="43" fillId="0" borderId="8" xfId="1" applyFont="1" applyFill="1" applyBorder="1" applyAlignment="1" applyProtection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  <xf numFmtId="0" fontId="0" fillId="0" borderId="8" xfId="0" applyBorder="1"/>
    <xf numFmtId="167" fontId="15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33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0</xdr:rowOff>
    </xdr:from>
    <xdr:to>
      <xdr:col>9</xdr:col>
      <xdr:colOff>1181100</xdr:colOff>
      <xdr:row>4</xdr:row>
      <xdr:rowOff>342900</xdr:rowOff>
    </xdr:to>
    <xdr:pic>
      <xdr:nvPicPr>
        <xdr:cNvPr id="62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18000"/>
        </a:blip>
        <a:srcRect/>
        <a:stretch>
          <a:fillRect/>
        </a:stretch>
      </xdr:blipFill>
      <xdr:spPr bwMode="auto">
        <a:xfrm>
          <a:off x="10296525" y="0"/>
          <a:ext cx="1647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0</xdr:row>
      <xdr:rowOff>66675</xdr:rowOff>
    </xdr:from>
    <xdr:to>
      <xdr:col>8</xdr:col>
      <xdr:colOff>266700</xdr:colOff>
      <xdr:row>2</xdr:row>
      <xdr:rowOff>228600</xdr:rowOff>
    </xdr:to>
    <xdr:sp macro="" textlink="">
      <xdr:nvSpPr>
        <xdr:cNvPr id="5127" name="WordArt 7"/>
        <xdr:cNvSpPr>
          <a:spLocks noChangeArrowheads="1" noChangeShapeType="1"/>
        </xdr:cNvSpPr>
      </xdr:nvSpPr>
      <xdr:spPr bwMode="auto">
        <a:xfrm>
          <a:off x="2066925" y="66675"/>
          <a:ext cx="77724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Brush Script MT"/>
            </a:rPr>
            <a:t>Championnat de Bretagne 2002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4</xdr:row>
      <xdr:rowOff>257175</xdr:rowOff>
    </xdr:to>
    <xdr:pic>
      <xdr:nvPicPr>
        <xdr:cNvPr id="6300" name="Picture 8" descr="Logo 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95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</xdr:row>
      <xdr:rowOff>95250</xdr:rowOff>
    </xdr:from>
    <xdr:to>
      <xdr:col>2</xdr:col>
      <xdr:colOff>781050</xdr:colOff>
      <xdr:row>8</xdr:row>
      <xdr:rowOff>142875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76275"/>
          <a:ext cx="1733550" cy="990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981075</xdr:colOff>
      <xdr:row>3</xdr:row>
      <xdr:rowOff>47625</xdr:rowOff>
    </xdr:from>
    <xdr:to>
      <xdr:col>3</xdr:col>
      <xdr:colOff>847725</xdr:colOff>
      <xdr:row>8</xdr:row>
      <xdr:rowOff>152400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8350" y="628650"/>
          <a:ext cx="1885950" cy="10477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161925</xdr:colOff>
      <xdr:row>3</xdr:row>
      <xdr:rowOff>38100</xdr:rowOff>
    </xdr:from>
    <xdr:to>
      <xdr:col>5</xdr:col>
      <xdr:colOff>609600</xdr:colOff>
      <xdr:row>8</xdr:row>
      <xdr:rowOff>104775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05275" y="619125"/>
          <a:ext cx="1228725" cy="10096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85177</xdr:colOff>
      <xdr:row>1</xdr:row>
      <xdr:rowOff>193347</xdr:rowOff>
    </xdr:from>
    <xdr:to>
      <xdr:col>2</xdr:col>
      <xdr:colOff>657225</xdr:colOff>
      <xdr:row>6</xdr:row>
      <xdr:rowOff>179990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77" y="393372"/>
          <a:ext cx="1629323" cy="107249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783458</xdr:colOff>
      <xdr:row>1</xdr:row>
      <xdr:rowOff>231447</xdr:rowOff>
    </xdr:from>
    <xdr:to>
      <xdr:col>3</xdr:col>
      <xdr:colOff>98643</xdr:colOff>
      <xdr:row>7</xdr:row>
      <xdr:rowOff>37115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733" y="431472"/>
          <a:ext cx="1905985" cy="108201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83753</xdr:colOff>
      <xdr:row>1</xdr:row>
      <xdr:rowOff>245242</xdr:rowOff>
    </xdr:from>
    <xdr:to>
      <xdr:col>7</xdr:col>
      <xdr:colOff>523874</xdr:colOff>
      <xdr:row>7</xdr:row>
      <xdr:rowOff>112440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36628" y="445267"/>
          <a:ext cx="1221171" cy="1143548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175172</xdr:colOff>
      <xdr:row>1</xdr:row>
      <xdr:rowOff>186121</xdr:rowOff>
    </xdr:from>
    <xdr:to>
      <xdr:col>2</xdr:col>
      <xdr:colOff>700690</xdr:colOff>
      <xdr:row>7</xdr:row>
      <xdr:rowOff>126672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172" y="383190"/>
          <a:ext cx="1576552" cy="1057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645948</xdr:colOff>
      <xdr:row>2</xdr:row>
      <xdr:rowOff>21896</xdr:rowOff>
    </xdr:from>
    <xdr:to>
      <xdr:col>3</xdr:col>
      <xdr:colOff>776341</xdr:colOff>
      <xdr:row>7</xdr:row>
      <xdr:rowOff>169041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6982" y="416034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1040086</xdr:colOff>
      <xdr:row>2</xdr:row>
      <xdr:rowOff>54741</xdr:rowOff>
    </xdr:from>
    <xdr:to>
      <xdr:col>5</xdr:col>
      <xdr:colOff>645948</xdr:colOff>
      <xdr:row>8</xdr:row>
      <xdr:rowOff>72915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99052" y="448879"/>
          <a:ext cx="1751724" cy="11239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1828800</xdr:colOff>
      <xdr:row>7</xdr:row>
      <xdr:rowOff>57150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400050"/>
          <a:ext cx="1828800" cy="10572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438150</xdr:colOff>
      <xdr:row>7</xdr:row>
      <xdr:rowOff>66675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0" y="400050"/>
          <a:ext cx="2076450" cy="10668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6</xdr:col>
      <xdr:colOff>390525</xdr:colOff>
      <xdr:row>7</xdr:row>
      <xdr:rowOff>123825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05325" y="400050"/>
          <a:ext cx="2028825" cy="1123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fc.fr/licenci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fc.fr/licenci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fc.fr/licencie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ffc.fr/licencies/" TargetMode="External"/><Relationship Id="rId1" Type="http://schemas.openxmlformats.org/officeDocument/2006/relationships/hyperlink" Target="https://www.ffc.fr/licencies/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ffc.fr/licenci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topLeftCell="A28" zoomScaleNormal="100" workbookViewId="0">
      <selection activeCell="C28" sqref="C28"/>
    </sheetView>
  </sheetViews>
  <sheetFormatPr baseColWidth="10" defaultRowHeight="16.5" x14ac:dyDescent="0.25"/>
  <cols>
    <col min="1" max="1" width="7" style="17" customWidth="1"/>
    <col min="2" max="2" width="26.5" style="17" bestFit="1" customWidth="1"/>
    <col min="3" max="3" width="26.875" style="17" customWidth="1"/>
    <col min="4" max="4" width="14.75" style="24" hidden="1" customWidth="1"/>
    <col min="5" max="5" width="10.125" style="17" bestFit="1" customWidth="1"/>
    <col min="6" max="16384" width="11" style="13"/>
  </cols>
  <sheetData>
    <row r="1" spans="1:6" ht="12" customHeight="1" x14ac:dyDescent="0.25"/>
    <row r="2" spans="1:6" ht="20.25" customHeight="1" x14ac:dyDescent="0.25">
      <c r="C2" s="17" t="s">
        <v>10</v>
      </c>
    </row>
    <row r="3" spans="1:6" ht="9.75" customHeight="1" x14ac:dyDescent="0.25">
      <c r="A3" s="18"/>
      <c r="B3" s="18"/>
      <c r="C3" s="18"/>
      <c r="D3" s="25"/>
      <c r="E3" s="18"/>
    </row>
    <row r="4" spans="1:6" s="37" customFormat="1" ht="14.25" x14ac:dyDescent="0.25">
      <c r="A4" s="106"/>
      <c r="B4" s="106"/>
      <c r="C4" s="40" t="s">
        <v>11</v>
      </c>
      <c r="D4" s="43"/>
      <c r="E4" s="36"/>
    </row>
    <row r="5" spans="1:6" ht="12" customHeight="1" x14ac:dyDescent="0.25">
      <c r="A5" s="27"/>
      <c r="B5" s="44"/>
    </row>
    <row r="6" spans="1:6" s="45" customFormat="1" thickBot="1" x14ac:dyDescent="0.3">
      <c r="A6" s="19" t="s">
        <v>7</v>
      </c>
      <c r="B6" s="19" t="s">
        <v>16</v>
      </c>
      <c r="C6" s="19" t="s">
        <v>8</v>
      </c>
      <c r="D6" s="22" t="s">
        <v>9</v>
      </c>
      <c r="E6" s="19" t="s">
        <v>3</v>
      </c>
    </row>
    <row r="7" spans="1:6" s="45" customFormat="1" ht="6" customHeight="1" x14ac:dyDescent="0.25">
      <c r="A7" s="20"/>
      <c r="B7" s="20"/>
      <c r="C7" s="20"/>
      <c r="D7" s="26"/>
      <c r="E7" s="20"/>
    </row>
    <row r="8" spans="1:6" s="47" customFormat="1" ht="14.25" customHeight="1" x14ac:dyDescent="0.25">
      <c r="A8" s="93">
        <v>1</v>
      </c>
      <c r="B8" s="94" t="s">
        <v>76</v>
      </c>
      <c r="C8" s="95" t="s">
        <v>124</v>
      </c>
      <c r="D8" s="30"/>
      <c r="E8" s="46" t="s">
        <v>11</v>
      </c>
      <c r="F8" s="21"/>
    </row>
    <row r="9" spans="1:6" s="47" customFormat="1" ht="14.25" customHeight="1" x14ac:dyDescent="0.25">
      <c r="A9" s="93">
        <v>2</v>
      </c>
      <c r="B9" s="96" t="s">
        <v>77</v>
      </c>
      <c r="C9" s="95" t="s">
        <v>125</v>
      </c>
      <c r="D9" s="30"/>
      <c r="E9" s="46" t="s">
        <v>11</v>
      </c>
      <c r="F9" s="21"/>
    </row>
    <row r="10" spans="1:6" s="47" customFormat="1" ht="14.25" customHeight="1" x14ac:dyDescent="0.25">
      <c r="A10" s="93">
        <v>3</v>
      </c>
      <c r="B10" s="97" t="s">
        <v>78</v>
      </c>
      <c r="C10" s="95" t="s">
        <v>126</v>
      </c>
      <c r="D10" s="30"/>
      <c r="E10" s="46" t="s">
        <v>11</v>
      </c>
      <c r="F10" s="21"/>
    </row>
    <row r="11" spans="1:6" s="47" customFormat="1" ht="14.25" customHeight="1" x14ac:dyDescent="0.25">
      <c r="A11" s="93">
        <v>4</v>
      </c>
      <c r="B11" s="97" t="s">
        <v>79</v>
      </c>
      <c r="C11" s="95" t="s">
        <v>127</v>
      </c>
      <c r="D11" s="30"/>
      <c r="E11" s="46" t="s">
        <v>11</v>
      </c>
      <c r="F11" s="21"/>
    </row>
    <row r="12" spans="1:6" s="47" customFormat="1" ht="14.25" customHeight="1" x14ac:dyDescent="0.25">
      <c r="A12" s="93">
        <v>5</v>
      </c>
      <c r="B12" s="97" t="s">
        <v>80</v>
      </c>
      <c r="C12" s="95" t="s">
        <v>128</v>
      </c>
      <c r="D12" s="30"/>
      <c r="E12" s="46" t="s">
        <v>11</v>
      </c>
      <c r="F12" s="21"/>
    </row>
    <row r="13" spans="1:6" s="47" customFormat="1" ht="14.25" customHeight="1" x14ac:dyDescent="0.25">
      <c r="A13" s="93">
        <v>6</v>
      </c>
      <c r="B13" s="97" t="s">
        <v>81</v>
      </c>
      <c r="C13" s="95" t="s">
        <v>129</v>
      </c>
      <c r="D13" s="30"/>
      <c r="E13" s="46" t="s">
        <v>11</v>
      </c>
      <c r="F13" s="21"/>
    </row>
    <row r="14" spans="1:6" s="47" customFormat="1" ht="14.25" customHeight="1" x14ac:dyDescent="0.25">
      <c r="A14" s="93">
        <v>7</v>
      </c>
      <c r="B14" s="97" t="s">
        <v>137</v>
      </c>
      <c r="C14" s="95" t="s">
        <v>130</v>
      </c>
      <c r="D14" s="30"/>
      <c r="E14" s="46" t="s">
        <v>11</v>
      </c>
      <c r="F14" s="21"/>
    </row>
    <row r="15" spans="1:6" s="47" customFormat="1" ht="14.25" customHeight="1" x14ac:dyDescent="0.25">
      <c r="A15" s="93">
        <v>8</v>
      </c>
      <c r="B15" s="97" t="s">
        <v>82</v>
      </c>
      <c r="C15" s="95" t="s">
        <v>131</v>
      </c>
      <c r="D15" s="29"/>
      <c r="E15" s="46" t="s">
        <v>11</v>
      </c>
      <c r="F15" s="21"/>
    </row>
    <row r="16" spans="1:6" s="47" customFormat="1" ht="14.25" customHeight="1" x14ac:dyDescent="0.25">
      <c r="A16" s="93">
        <v>9</v>
      </c>
      <c r="B16" s="95" t="s">
        <v>83</v>
      </c>
      <c r="C16" s="95" t="s">
        <v>132</v>
      </c>
      <c r="D16" s="31"/>
      <c r="E16" s="46" t="s">
        <v>11</v>
      </c>
      <c r="F16" s="21"/>
    </row>
    <row r="17" spans="1:6" s="47" customFormat="1" ht="14.25" customHeight="1" x14ac:dyDescent="0.25">
      <c r="A17" s="93">
        <v>10</v>
      </c>
      <c r="B17" s="96" t="s">
        <v>84</v>
      </c>
      <c r="C17" s="95" t="s">
        <v>133</v>
      </c>
      <c r="D17" s="31"/>
      <c r="E17" s="46" t="s">
        <v>11</v>
      </c>
      <c r="F17" s="21"/>
    </row>
    <row r="18" spans="1:6" s="47" customFormat="1" ht="14.25" customHeight="1" x14ac:dyDescent="0.25">
      <c r="A18" s="93">
        <v>11</v>
      </c>
      <c r="B18" s="93" t="s">
        <v>85</v>
      </c>
      <c r="C18" s="93" t="s">
        <v>134</v>
      </c>
      <c r="D18" s="31"/>
      <c r="E18" s="46" t="s">
        <v>11</v>
      </c>
      <c r="F18" s="21"/>
    </row>
    <row r="19" spans="1:6" s="47" customFormat="1" ht="14.25" customHeight="1" x14ac:dyDescent="0.2">
      <c r="A19" s="93">
        <v>12</v>
      </c>
      <c r="B19" s="103" t="s">
        <v>138</v>
      </c>
      <c r="C19" s="93" t="s">
        <v>135</v>
      </c>
      <c r="D19" s="31"/>
      <c r="E19" s="46" t="s">
        <v>11</v>
      </c>
      <c r="F19" s="21"/>
    </row>
    <row r="20" spans="1:6" s="47" customFormat="1" ht="14.25" customHeight="1" x14ac:dyDescent="0.25">
      <c r="A20" s="93">
        <v>13</v>
      </c>
      <c r="B20" s="98" t="s">
        <v>86</v>
      </c>
      <c r="C20" s="95" t="s">
        <v>124</v>
      </c>
      <c r="D20" s="30"/>
      <c r="E20" s="46" t="s">
        <v>11</v>
      </c>
      <c r="F20" s="21"/>
    </row>
    <row r="21" spans="1:6" s="47" customFormat="1" ht="14.25" customHeight="1" x14ac:dyDescent="0.25">
      <c r="A21" s="93">
        <v>14</v>
      </c>
      <c r="B21" s="96" t="s">
        <v>87</v>
      </c>
      <c r="C21" s="95" t="s">
        <v>125</v>
      </c>
      <c r="D21" s="30"/>
      <c r="E21" s="46" t="s">
        <v>11</v>
      </c>
      <c r="F21" s="21"/>
    </row>
    <row r="22" spans="1:6" s="47" customFormat="1" ht="14.25" customHeight="1" x14ac:dyDescent="0.25">
      <c r="A22" s="93">
        <v>15</v>
      </c>
      <c r="B22" s="97" t="s">
        <v>88</v>
      </c>
      <c r="C22" s="95" t="s">
        <v>126</v>
      </c>
      <c r="D22" s="29"/>
      <c r="E22" s="46" t="s">
        <v>11</v>
      </c>
      <c r="F22" s="21"/>
    </row>
    <row r="23" spans="1:6" s="47" customFormat="1" ht="14.25" customHeight="1" x14ac:dyDescent="0.25">
      <c r="A23" s="93">
        <v>16</v>
      </c>
      <c r="B23" s="97" t="s">
        <v>89</v>
      </c>
      <c r="C23" s="95" t="s">
        <v>127</v>
      </c>
      <c r="D23" s="31"/>
      <c r="E23" s="46" t="s">
        <v>11</v>
      </c>
      <c r="F23" s="21"/>
    </row>
    <row r="24" spans="1:6" s="47" customFormat="1" ht="14.25" customHeight="1" x14ac:dyDescent="0.25">
      <c r="A24" s="93">
        <v>17</v>
      </c>
      <c r="B24" s="97" t="s">
        <v>90</v>
      </c>
      <c r="C24" s="95" t="s">
        <v>128</v>
      </c>
      <c r="D24" s="31"/>
      <c r="E24" s="46" t="s">
        <v>11</v>
      </c>
      <c r="F24" s="21"/>
    </row>
    <row r="25" spans="1:6" s="47" customFormat="1" ht="14.25" customHeight="1" x14ac:dyDescent="0.25">
      <c r="A25" s="93">
        <v>18</v>
      </c>
      <c r="B25" s="97" t="s">
        <v>91</v>
      </c>
      <c r="C25" s="95" t="s">
        <v>129</v>
      </c>
      <c r="D25" s="31"/>
      <c r="E25" s="46" t="s">
        <v>11</v>
      </c>
      <c r="F25" s="21"/>
    </row>
    <row r="26" spans="1:6" s="47" customFormat="1" ht="14.25" customHeight="1" x14ac:dyDescent="0.25">
      <c r="A26" s="93">
        <v>19</v>
      </c>
      <c r="B26" s="97" t="s">
        <v>92</v>
      </c>
      <c r="C26" s="95" t="s">
        <v>130</v>
      </c>
      <c r="D26" s="48"/>
      <c r="E26" s="46" t="s">
        <v>11</v>
      </c>
      <c r="F26" s="21"/>
    </row>
    <row r="27" spans="1:6" s="47" customFormat="1" ht="14.25" customHeight="1" x14ac:dyDescent="0.25">
      <c r="A27" s="93">
        <v>20</v>
      </c>
      <c r="B27" s="97" t="s">
        <v>93</v>
      </c>
      <c r="C27" s="95" t="s">
        <v>131</v>
      </c>
      <c r="D27" s="48"/>
      <c r="E27" s="46" t="s">
        <v>11</v>
      </c>
      <c r="F27" s="21"/>
    </row>
    <row r="28" spans="1:6" s="47" customFormat="1" ht="14.25" customHeight="1" x14ac:dyDescent="0.25">
      <c r="A28" s="93">
        <v>21</v>
      </c>
      <c r="B28" s="97" t="s">
        <v>94</v>
      </c>
      <c r="C28" s="95" t="s">
        <v>132</v>
      </c>
      <c r="D28" s="48"/>
      <c r="E28" s="46" t="s">
        <v>11</v>
      </c>
      <c r="F28" s="21"/>
    </row>
    <row r="29" spans="1:6" s="47" customFormat="1" ht="14.25" customHeight="1" x14ac:dyDescent="0.25">
      <c r="A29" s="93">
        <v>22</v>
      </c>
      <c r="B29" s="96" t="s">
        <v>95</v>
      </c>
      <c r="C29" s="95" t="s">
        <v>133</v>
      </c>
      <c r="D29" s="48"/>
      <c r="E29" s="46" t="s">
        <v>11</v>
      </c>
      <c r="F29" s="21"/>
    </row>
    <row r="30" spans="1:6" s="47" customFormat="1" ht="14.25" customHeight="1" x14ac:dyDescent="0.25">
      <c r="A30" s="93">
        <v>23</v>
      </c>
      <c r="B30" s="93" t="s">
        <v>96</v>
      </c>
      <c r="C30" s="93" t="s">
        <v>136</v>
      </c>
      <c r="D30" s="51" t="s">
        <v>38</v>
      </c>
      <c r="E30" s="46" t="s">
        <v>11</v>
      </c>
      <c r="F30" s="21"/>
    </row>
    <row r="31" spans="1:6" s="47" customFormat="1" ht="14.25" customHeight="1" x14ac:dyDescent="0.2">
      <c r="A31" s="93">
        <v>24</v>
      </c>
      <c r="B31" s="104" t="s">
        <v>97</v>
      </c>
      <c r="C31" s="99" t="s">
        <v>135</v>
      </c>
      <c r="D31" s="48"/>
      <c r="E31" s="46" t="s">
        <v>11</v>
      </c>
      <c r="F31" s="21"/>
    </row>
    <row r="32" spans="1:6" s="47" customFormat="1" ht="14.25" customHeight="1" x14ac:dyDescent="0.25">
      <c r="A32" s="93">
        <v>25</v>
      </c>
      <c r="B32" s="93" t="s">
        <v>98</v>
      </c>
      <c r="C32" s="95" t="s">
        <v>125</v>
      </c>
      <c r="D32" s="48"/>
      <c r="E32" s="46" t="s">
        <v>11</v>
      </c>
      <c r="F32" s="21"/>
    </row>
    <row r="33" spans="1:6" s="47" customFormat="1" ht="14.25" customHeight="1" x14ac:dyDescent="0.25">
      <c r="A33" s="93">
        <v>26</v>
      </c>
      <c r="B33" s="97" t="s">
        <v>99</v>
      </c>
      <c r="C33" s="95" t="s">
        <v>127</v>
      </c>
      <c r="D33" s="48"/>
      <c r="E33" s="46" t="s">
        <v>11</v>
      </c>
      <c r="F33" s="21"/>
    </row>
    <row r="34" spans="1:6" s="47" customFormat="1" ht="14.25" customHeight="1" x14ac:dyDescent="0.25">
      <c r="A34" s="93">
        <v>27</v>
      </c>
      <c r="B34" s="100" t="s">
        <v>100</v>
      </c>
      <c r="C34" s="101" t="s">
        <v>128</v>
      </c>
      <c r="D34" s="48"/>
      <c r="E34" s="46" t="s">
        <v>11</v>
      </c>
      <c r="F34" s="21"/>
    </row>
    <row r="35" spans="1:6" s="47" customFormat="1" ht="14.25" customHeight="1" x14ac:dyDescent="0.25">
      <c r="A35" s="93">
        <v>28</v>
      </c>
      <c r="B35" s="97" t="s">
        <v>101</v>
      </c>
      <c r="C35" s="95" t="s">
        <v>129</v>
      </c>
      <c r="D35" s="48"/>
      <c r="E35" s="46" t="s">
        <v>11</v>
      </c>
      <c r="F35" s="21"/>
    </row>
    <row r="36" spans="1:6" s="47" customFormat="1" ht="14.25" customHeight="1" x14ac:dyDescent="0.25">
      <c r="A36" s="93">
        <v>29</v>
      </c>
      <c r="B36" s="100" t="s">
        <v>102</v>
      </c>
      <c r="C36" s="101" t="s">
        <v>131</v>
      </c>
      <c r="D36" s="48"/>
      <c r="E36" s="46" t="s">
        <v>11</v>
      </c>
      <c r="F36" s="21"/>
    </row>
    <row r="37" spans="1:6" s="47" customFormat="1" ht="14.25" customHeight="1" x14ac:dyDescent="0.25">
      <c r="A37" s="93">
        <v>30</v>
      </c>
      <c r="B37" s="96" t="s">
        <v>103</v>
      </c>
      <c r="C37" s="95" t="s">
        <v>133</v>
      </c>
      <c r="D37" s="48"/>
      <c r="E37" s="46" t="s">
        <v>11</v>
      </c>
      <c r="F37" s="21"/>
    </row>
    <row r="38" spans="1:6" s="47" customFormat="1" ht="14.25" customHeight="1" x14ac:dyDescent="0.25">
      <c r="A38" s="93">
        <v>31</v>
      </c>
      <c r="B38" s="93" t="s">
        <v>104</v>
      </c>
      <c r="C38" s="95" t="s">
        <v>125</v>
      </c>
      <c r="D38" s="48"/>
      <c r="E38" s="46" t="s">
        <v>11</v>
      </c>
      <c r="F38" s="21"/>
    </row>
    <row r="39" spans="1:6" s="47" customFormat="1" ht="14.25" customHeight="1" x14ac:dyDescent="0.25">
      <c r="A39" s="93">
        <v>32</v>
      </c>
      <c r="B39" s="97" t="s">
        <v>105</v>
      </c>
      <c r="C39" s="95" t="s">
        <v>127</v>
      </c>
      <c r="D39" s="48"/>
      <c r="E39" s="46" t="s">
        <v>11</v>
      </c>
      <c r="F39" s="21"/>
    </row>
    <row r="40" spans="1:6" s="47" customFormat="1" ht="14.25" customHeight="1" x14ac:dyDescent="0.25">
      <c r="A40" s="93">
        <v>33</v>
      </c>
      <c r="B40" s="97" t="s">
        <v>106</v>
      </c>
      <c r="C40" s="95" t="s">
        <v>128</v>
      </c>
      <c r="D40" s="48"/>
      <c r="E40" s="46" t="s">
        <v>11</v>
      </c>
      <c r="F40" s="21"/>
    </row>
    <row r="41" spans="1:6" s="47" customFormat="1" ht="14.25" customHeight="1" x14ac:dyDescent="0.25">
      <c r="A41" s="93">
        <v>34</v>
      </c>
      <c r="B41" s="102" t="s">
        <v>107</v>
      </c>
      <c r="C41" s="101" t="s">
        <v>133</v>
      </c>
      <c r="D41" s="48"/>
      <c r="E41" s="46" t="s">
        <v>11</v>
      </c>
      <c r="F41" s="21"/>
    </row>
    <row r="42" spans="1:6" s="47" customFormat="1" ht="14.25" customHeight="1" x14ac:dyDescent="0.25">
      <c r="A42" s="93">
        <v>35</v>
      </c>
      <c r="B42" s="96" t="s">
        <v>108</v>
      </c>
      <c r="C42" s="95" t="s">
        <v>125</v>
      </c>
      <c r="D42" s="48"/>
      <c r="E42" s="46" t="s">
        <v>11</v>
      </c>
      <c r="F42" s="21"/>
    </row>
    <row r="43" spans="1:6" s="47" customFormat="1" ht="14.25" customHeight="1" x14ac:dyDescent="0.25">
      <c r="A43" s="93">
        <v>36</v>
      </c>
      <c r="B43" s="97" t="s">
        <v>109</v>
      </c>
      <c r="C43" s="95" t="s">
        <v>127</v>
      </c>
      <c r="D43" s="48"/>
      <c r="E43" s="46" t="s">
        <v>11</v>
      </c>
      <c r="F43" s="21"/>
    </row>
    <row r="44" spans="1:6" s="47" customFormat="1" ht="14.25" customHeight="1" x14ac:dyDescent="0.25">
      <c r="A44" s="93">
        <v>37</v>
      </c>
      <c r="B44" s="100" t="s">
        <v>110</v>
      </c>
      <c r="C44" s="101" t="s">
        <v>128</v>
      </c>
      <c r="D44" s="48"/>
      <c r="E44" s="46" t="s">
        <v>11</v>
      </c>
      <c r="F44" s="21"/>
    </row>
    <row r="45" spans="1:6" s="47" customFormat="1" ht="14.25" customHeight="1" x14ac:dyDescent="0.25">
      <c r="A45" s="93">
        <v>38</v>
      </c>
      <c r="B45" s="96" t="s">
        <v>111</v>
      </c>
      <c r="C45" s="95" t="s">
        <v>133</v>
      </c>
      <c r="D45" s="48"/>
      <c r="E45" s="46" t="s">
        <v>11</v>
      </c>
      <c r="F45" s="21"/>
    </row>
    <row r="46" spans="1:6" s="47" customFormat="1" ht="14.25" customHeight="1" x14ac:dyDescent="0.25">
      <c r="A46" s="93">
        <v>39</v>
      </c>
      <c r="B46" s="102" t="s">
        <v>112</v>
      </c>
      <c r="C46" s="101" t="s">
        <v>125</v>
      </c>
      <c r="D46" s="48"/>
      <c r="E46" s="46" t="s">
        <v>11</v>
      </c>
      <c r="F46" s="21"/>
    </row>
    <row r="47" spans="1:6" s="47" customFormat="1" ht="14.25" customHeight="1" x14ac:dyDescent="0.25">
      <c r="A47" s="93">
        <v>40</v>
      </c>
      <c r="B47" s="100" t="s">
        <v>113</v>
      </c>
      <c r="C47" s="101" t="s">
        <v>127</v>
      </c>
      <c r="D47" s="48"/>
      <c r="E47" s="46" t="s">
        <v>11</v>
      </c>
      <c r="F47" s="21"/>
    </row>
    <row r="48" spans="1:6" s="47" customFormat="1" ht="14.25" customHeight="1" x14ac:dyDescent="0.25">
      <c r="A48" s="93">
        <v>41</v>
      </c>
      <c r="B48" s="100" t="s">
        <v>114</v>
      </c>
      <c r="C48" s="101" t="s">
        <v>128</v>
      </c>
      <c r="D48" s="48"/>
      <c r="E48" s="46" t="s">
        <v>11</v>
      </c>
      <c r="F48" s="21"/>
    </row>
    <row r="49" spans="1:6" s="47" customFormat="1" ht="14.25" customHeight="1" x14ac:dyDescent="0.25">
      <c r="A49" s="93">
        <v>42</v>
      </c>
      <c r="B49" s="96" t="s">
        <v>115</v>
      </c>
      <c r="C49" s="95" t="s">
        <v>133</v>
      </c>
      <c r="D49" s="48"/>
      <c r="E49" s="46" t="s">
        <v>11</v>
      </c>
      <c r="F49" s="21"/>
    </row>
    <row r="50" spans="1:6" s="47" customFormat="1" ht="14.25" customHeight="1" x14ac:dyDescent="0.25">
      <c r="A50" s="93">
        <v>43</v>
      </c>
      <c r="B50" s="96" t="s">
        <v>116</v>
      </c>
      <c r="C50" s="95" t="s">
        <v>125</v>
      </c>
      <c r="D50" s="48"/>
      <c r="E50" s="46" t="s">
        <v>11</v>
      </c>
      <c r="F50" s="21"/>
    </row>
    <row r="51" spans="1:6" s="47" customFormat="1" ht="14.25" customHeight="1" x14ac:dyDescent="0.25">
      <c r="A51" s="93">
        <v>44</v>
      </c>
      <c r="B51" s="97" t="s">
        <v>29</v>
      </c>
      <c r="C51" s="95" t="s">
        <v>127</v>
      </c>
      <c r="D51" s="48"/>
      <c r="E51" s="46" t="s">
        <v>11</v>
      </c>
      <c r="F51" s="21"/>
    </row>
    <row r="52" spans="1:6" s="47" customFormat="1" ht="14.25" customHeight="1" x14ac:dyDescent="0.25">
      <c r="A52" s="93">
        <v>45</v>
      </c>
      <c r="B52" s="96" t="s">
        <v>117</v>
      </c>
      <c r="C52" s="95" t="s">
        <v>133</v>
      </c>
      <c r="D52" s="48"/>
      <c r="E52" s="46" t="s">
        <v>11</v>
      </c>
      <c r="F52" s="21"/>
    </row>
    <row r="53" spans="1:6" s="47" customFormat="1" ht="14.25" customHeight="1" x14ac:dyDescent="0.25">
      <c r="A53" s="93">
        <v>46</v>
      </c>
      <c r="B53" s="97" t="s">
        <v>118</v>
      </c>
      <c r="C53" s="95" t="s">
        <v>125</v>
      </c>
      <c r="D53" s="48"/>
      <c r="E53" s="46" t="s">
        <v>11</v>
      </c>
      <c r="F53" s="21"/>
    </row>
    <row r="54" spans="1:6" s="47" customFormat="1" ht="14.25" customHeight="1" x14ac:dyDescent="0.25">
      <c r="A54" s="93">
        <v>47</v>
      </c>
      <c r="B54" s="97" t="s">
        <v>119</v>
      </c>
      <c r="C54" s="95" t="s">
        <v>127</v>
      </c>
      <c r="D54" s="48"/>
      <c r="E54" s="46" t="s">
        <v>11</v>
      </c>
      <c r="F54" s="21"/>
    </row>
    <row r="55" spans="1:6" s="47" customFormat="1" ht="14.25" customHeight="1" x14ac:dyDescent="0.25">
      <c r="A55" s="93">
        <v>48</v>
      </c>
      <c r="B55" s="96" t="s">
        <v>120</v>
      </c>
      <c r="C55" s="95" t="s">
        <v>125</v>
      </c>
      <c r="D55" s="48"/>
      <c r="E55" s="46" t="s">
        <v>11</v>
      </c>
      <c r="F55" s="21"/>
    </row>
    <row r="56" spans="1:6" s="47" customFormat="1" ht="14.25" customHeight="1" x14ac:dyDescent="0.25">
      <c r="A56" s="93">
        <v>49</v>
      </c>
      <c r="B56" s="96" t="s">
        <v>121</v>
      </c>
      <c r="C56" s="95" t="s">
        <v>125</v>
      </c>
      <c r="D56" s="48"/>
      <c r="E56" s="46" t="s">
        <v>11</v>
      </c>
      <c r="F56" s="21"/>
    </row>
    <row r="57" spans="1:6" s="47" customFormat="1" ht="14.25" customHeight="1" x14ac:dyDescent="0.25">
      <c r="A57" s="93">
        <v>50</v>
      </c>
      <c r="B57" s="96" t="s">
        <v>122</v>
      </c>
      <c r="C57" s="95" t="s">
        <v>125</v>
      </c>
      <c r="D57" s="48"/>
      <c r="E57" s="46" t="s">
        <v>11</v>
      </c>
      <c r="F57" s="21"/>
    </row>
    <row r="58" spans="1:6" s="47" customFormat="1" ht="14.25" customHeight="1" x14ac:dyDescent="0.25">
      <c r="A58" s="93">
        <v>51</v>
      </c>
      <c r="B58" s="96" t="s">
        <v>123</v>
      </c>
      <c r="C58" s="95" t="s">
        <v>125</v>
      </c>
      <c r="D58" s="48"/>
      <c r="E58" s="46" t="s">
        <v>11</v>
      </c>
      <c r="F58" s="21"/>
    </row>
    <row r="59" spans="1:6" s="47" customFormat="1" ht="14.25" customHeight="1" x14ac:dyDescent="0.25">
      <c r="A59" s="21">
        <v>52</v>
      </c>
      <c r="B59" s="48"/>
      <c r="C59" s="48"/>
      <c r="D59" s="48"/>
      <c r="E59" s="49"/>
      <c r="F59" s="21"/>
    </row>
    <row r="60" spans="1:6" s="47" customFormat="1" ht="14.25" customHeight="1" x14ac:dyDescent="0.25">
      <c r="A60" s="21">
        <v>53</v>
      </c>
      <c r="B60" s="48"/>
      <c r="C60" s="48"/>
      <c r="D60" s="48"/>
      <c r="E60" s="49"/>
      <c r="F60" s="21"/>
    </row>
    <row r="61" spans="1:6" s="47" customFormat="1" ht="14.25" customHeight="1" x14ac:dyDescent="0.25">
      <c r="A61" s="21">
        <v>54</v>
      </c>
      <c r="B61" s="48"/>
      <c r="C61" s="48"/>
      <c r="D61" s="48"/>
      <c r="E61" s="48"/>
      <c r="F61" s="21"/>
    </row>
    <row r="62" spans="1:6" s="47" customFormat="1" ht="14.25" customHeight="1" x14ac:dyDescent="0.25">
      <c r="A62" s="21">
        <v>55</v>
      </c>
      <c r="B62" s="48"/>
      <c r="C62" s="48"/>
      <c r="D62" s="48"/>
      <c r="E62" s="48"/>
      <c r="F62" s="21"/>
    </row>
    <row r="63" spans="1:6" s="47" customFormat="1" ht="14.25" customHeight="1" x14ac:dyDescent="0.25">
      <c r="A63" s="21">
        <v>56</v>
      </c>
      <c r="B63" s="48"/>
      <c r="C63" s="48"/>
      <c r="D63" s="48"/>
      <c r="E63" s="49"/>
      <c r="F63" s="21"/>
    </row>
    <row r="64" spans="1:6" s="47" customFormat="1" ht="14.25" customHeight="1" x14ac:dyDescent="0.25">
      <c r="A64" s="21">
        <v>57</v>
      </c>
      <c r="B64" s="48"/>
      <c r="C64" s="48"/>
      <c r="D64" s="48"/>
      <c r="E64" s="48"/>
      <c r="F64" s="21"/>
    </row>
    <row r="65" spans="1:6" s="47" customFormat="1" ht="14.25" customHeight="1" x14ac:dyDescent="0.25">
      <c r="A65" s="21">
        <v>58</v>
      </c>
      <c r="B65" s="48"/>
      <c r="C65" s="48"/>
      <c r="D65" s="48"/>
      <c r="E65" s="48"/>
      <c r="F65" s="21"/>
    </row>
    <row r="66" spans="1:6" s="47" customFormat="1" ht="14.25" customHeight="1" x14ac:dyDescent="0.25">
      <c r="A66" s="21">
        <v>59</v>
      </c>
      <c r="B66" s="48"/>
      <c r="C66" s="48"/>
      <c r="D66" s="48"/>
      <c r="E66" s="48"/>
      <c r="F66" s="21"/>
    </row>
    <row r="67" spans="1:6" s="47" customFormat="1" ht="14.25" customHeight="1" x14ac:dyDescent="0.25">
      <c r="A67" s="21">
        <v>60</v>
      </c>
      <c r="B67" s="48"/>
      <c r="C67" s="48"/>
      <c r="D67" s="48"/>
      <c r="E67" s="48"/>
      <c r="F67" s="21"/>
    </row>
    <row r="68" spans="1:6" s="47" customFormat="1" ht="14.25" customHeight="1" x14ac:dyDescent="0.25">
      <c r="A68" s="21">
        <v>61</v>
      </c>
      <c r="B68" s="48"/>
      <c r="C68" s="48"/>
      <c r="D68" s="48"/>
      <c r="E68" s="48"/>
      <c r="F68" s="21"/>
    </row>
    <row r="69" spans="1:6" s="47" customFormat="1" ht="14.25" customHeight="1" x14ac:dyDescent="0.25">
      <c r="A69" s="21">
        <v>62</v>
      </c>
      <c r="B69" s="48"/>
      <c r="C69" s="48"/>
      <c r="D69" s="48"/>
      <c r="E69" s="48"/>
      <c r="F69" s="21"/>
    </row>
    <row r="70" spans="1:6" s="47" customFormat="1" ht="14.25" customHeight="1" x14ac:dyDescent="0.25">
      <c r="A70" s="21">
        <v>63</v>
      </c>
      <c r="B70" s="48"/>
      <c r="C70" s="48"/>
      <c r="D70" s="48"/>
      <c r="E70" s="48"/>
      <c r="F70" s="21"/>
    </row>
    <row r="71" spans="1:6" s="47" customFormat="1" ht="14.25" customHeight="1" x14ac:dyDescent="0.25">
      <c r="A71" s="21">
        <v>64</v>
      </c>
      <c r="B71" s="48"/>
      <c r="C71" s="48"/>
      <c r="D71" s="48"/>
      <c r="E71" s="48"/>
      <c r="F71" s="21"/>
    </row>
    <row r="72" spans="1:6" s="47" customFormat="1" ht="14.25" customHeight="1" x14ac:dyDescent="0.25">
      <c r="A72" s="21">
        <v>65</v>
      </c>
      <c r="B72" s="48"/>
      <c r="C72" s="48"/>
      <c r="D72" s="48"/>
      <c r="E72" s="48"/>
      <c r="F72" s="21"/>
    </row>
    <row r="73" spans="1:6" s="47" customFormat="1" ht="14.25" customHeight="1" x14ac:dyDescent="0.25">
      <c r="A73" s="21">
        <v>66</v>
      </c>
      <c r="B73" s="48"/>
      <c r="C73" s="48"/>
      <c r="D73" s="48"/>
      <c r="E73" s="48"/>
      <c r="F73" s="21"/>
    </row>
    <row r="74" spans="1:6" s="47" customFormat="1" ht="14.25" customHeight="1" x14ac:dyDescent="0.25">
      <c r="A74" s="21">
        <v>67</v>
      </c>
      <c r="B74" s="48"/>
      <c r="C74" s="48"/>
      <c r="D74" s="48"/>
      <c r="E74" s="48"/>
      <c r="F74" s="21"/>
    </row>
    <row r="75" spans="1:6" s="47" customFormat="1" ht="14.25" customHeight="1" x14ac:dyDescent="0.25">
      <c r="A75" s="21">
        <v>68</v>
      </c>
      <c r="B75" s="48"/>
      <c r="C75" s="48"/>
      <c r="D75" s="48"/>
      <c r="E75" s="48"/>
      <c r="F75" s="21"/>
    </row>
    <row r="76" spans="1:6" s="47" customFormat="1" ht="14.25" customHeight="1" x14ac:dyDescent="0.25">
      <c r="A76" s="21">
        <v>69</v>
      </c>
      <c r="B76" s="48"/>
      <c r="C76" s="48"/>
      <c r="D76" s="48"/>
      <c r="E76" s="48"/>
      <c r="F76" s="21"/>
    </row>
    <row r="77" spans="1:6" s="47" customFormat="1" ht="14.25" customHeight="1" x14ac:dyDescent="0.25">
      <c r="A77" s="21">
        <v>70</v>
      </c>
      <c r="B77" s="48"/>
      <c r="C77" s="48"/>
      <c r="D77" s="48"/>
      <c r="E77" s="48"/>
      <c r="F77" s="21"/>
    </row>
    <row r="78" spans="1:6" s="47" customFormat="1" ht="14.25" customHeight="1" x14ac:dyDescent="0.25">
      <c r="A78" s="21">
        <v>71</v>
      </c>
      <c r="B78" s="48"/>
      <c r="C78" s="48"/>
      <c r="D78" s="48"/>
      <c r="E78" s="48"/>
      <c r="F78" s="21"/>
    </row>
    <row r="79" spans="1:6" s="47" customFormat="1" ht="14.25" customHeight="1" x14ac:dyDescent="0.25">
      <c r="A79" s="21">
        <v>72</v>
      </c>
      <c r="B79" s="48"/>
      <c r="C79" s="48"/>
      <c r="D79" s="48"/>
      <c r="E79" s="48"/>
      <c r="F79" s="21"/>
    </row>
    <row r="80" spans="1:6" s="47" customFormat="1" ht="14.25" customHeight="1" x14ac:dyDescent="0.25">
      <c r="A80" s="21">
        <v>73</v>
      </c>
      <c r="B80" s="48"/>
      <c r="C80" s="48"/>
      <c r="D80" s="48"/>
      <c r="E80" s="48"/>
      <c r="F80" s="21"/>
    </row>
    <row r="81" spans="1:6" s="47" customFormat="1" ht="14.25" customHeight="1" x14ac:dyDescent="0.25">
      <c r="A81" s="21">
        <v>74</v>
      </c>
      <c r="B81" s="48"/>
      <c r="C81" s="48"/>
      <c r="D81" s="48"/>
      <c r="E81" s="48"/>
      <c r="F81" s="21"/>
    </row>
    <row r="82" spans="1:6" s="47" customFormat="1" ht="14.25" customHeight="1" x14ac:dyDescent="0.25">
      <c r="A82" s="21">
        <v>75</v>
      </c>
      <c r="B82" s="48"/>
      <c r="C82" s="48"/>
      <c r="D82" s="48"/>
      <c r="E82" s="48"/>
      <c r="F82" s="21"/>
    </row>
    <row r="83" spans="1:6" s="47" customFormat="1" ht="14.25" customHeight="1" x14ac:dyDescent="0.25">
      <c r="A83" s="21">
        <v>76</v>
      </c>
      <c r="B83" s="48"/>
      <c r="C83" s="48"/>
      <c r="D83" s="48"/>
      <c r="E83" s="49"/>
      <c r="F83" s="21"/>
    </row>
    <row r="84" spans="1:6" s="47" customFormat="1" ht="14.25" customHeight="1" x14ac:dyDescent="0.25">
      <c r="A84" s="21">
        <v>77</v>
      </c>
      <c r="B84" s="48"/>
      <c r="C84" s="48"/>
      <c r="D84" s="48"/>
      <c r="E84" s="49"/>
      <c r="F84" s="21"/>
    </row>
    <row r="85" spans="1:6" s="47" customFormat="1" ht="14.25" customHeight="1" x14ac:dyDescent="0.25">
      <c r="A85" s="21">
        <v>78</v>
      </c>
      <c r="B85" s="48"/>
      <c r="C85" s="48"/>
      <c r="D85" s="48"/>
      <c r="E85" s="49"/>
      <c r="F85" s="21"/>
    </row>
    <row r="86" spans="1:6" s="47" customFormat="1" ht="14.25" customHeight="1" x14ac:dyDescent="0.25">
      <c r="A86" s="21">
        <v>79</v>
      </c>
      <c r="B86" s="48"/>
      <c r="C86" s="48"/>
      <c r="D86" s="48"/>
      <c r="E86" s="48"/>
      <c r="F86" s="21"/>
    </row>
    <row r="87" spans="1:6" s="47" customFormat="1" ht="14.25" customHeight="1" x14ac:dyDescent="0.25">
      <c r="A87" s="21">
        <v>80</v>
      </c>
      <c r="B87" s="48"/>
      <c r="C87" s="48"/>
      <c r="D87" s="48"/>
      <c r="E87" s="49"/>
      <c r="F87" s="21"/>
    </row>
    <row r="88" spans="1:6" s="47" customFormat="1" ht="14.25" customHeight="1" x14ac:dyDescent="0.25">
      <c r="A88" s="21">
        <v>81</v>
      </c>
      <c r="B88" s="48"/>
      <c r="C88" s="48"/>
      <c r="D88" s="48"/>
      <c r="E88" s="49"/>
      <c r="F88" s="21"/>
    </row>
    <row r="89" spans="1:6" s="47" customFormat="1" ht="14.25" customHeight="1" x14ac:dyDescent="0.25">
      <c r="A89" s="21">
        <v>82</v>
      </c>
      <c r="B89" s="48"/>
      <c r="C89" s="48"/>
      <c r="D89" s="48"/>
      <c r="E89" s="49"/>
      <c r="F89" s="21"/>
    </row>
    <row r="90" spans="1:6" s="47" customFormat="1" ht="14.25" customHeight="1" x14ac:dyDescent="0.25">
      <c r="A90" s="21">
        <v>83</v>
      </c>
      <c r="B90" s="48"/>
      <c r="C90" s="48"/>
      <c r="D90" s="48"/>
      <c r="E90" s="48"/>
      <c r="F90" s="21"/>
    </row>
    <row r="91" spans="1:6" s="47" customFormat="1" ht="14.25" customHeight="1" x14ac:dyDescent="0.25">
      <c r="A91" s="21">
        <v>84</v>
      </c>
      <c r="B91" s="48"/>
      <c r="C91" s="48"/>
      <c r="D91" s="48"/>
      <c r="E91" s="48"/>
      <c r="F91" s="21"/>
    </row>
    <row r="92" spans="1:6" s="47" customFormat="1" ht="14.25" customHeight="1" x14ac:dyDescent="0.25">
      <c r="A92" s="21">
        <v>85</v>
      </c>
      <c r="B92" s="49"/>
      <c r="C92" s="49"/>
      <c r="D92" s="41"/>
      <c r="E92" s="21"/>
      <c r="F92" s="21"/>
    </row>
    <row r="93" spans="1:6" s="47" customFormat="1" ht="14.25" customHeight="1" x14ac:dyDescent="0.25">
      <c r="A93" s="21">
        <v>86</v>
      </c>
      <c r="B93" s="49"/>
      <c r="C93" s="49"/>
      <c r="D93" s="41"/>
      <c r="E93" s="21"/>
      <c r="F93" s="21"/>
    </row>
    <row r="94" spans="1:6" s="47" customFormat="1" ht="14.25" customHeight="1" x14ac:dyDescent="0.25">
      <c r="A94" s="21">
        <v>87</v>
      </c>
      <c r="B94" s="49"/>
      <c r="C94" s="49"/>
      <c r="D94" s="41"/>
      <c r="E94" s="21"/>
      <c r="F94" s="21"/>
    </row>
    <row r="95" spans="1:6" s="47" customFormat="1" ht="14.25" customHeight="1" x14ac:dyDescent="0.25">
      <c r="A95" s="21">
        <v>88</v>
      </c>
      <c r="B95" s="49"/>
      <c r="C95" s="49"/>
      <c r="D95" s="41"/>
      <c r="E95" s="21"/>
      <c r="F95" s="21"/>
    </row>
    <row r="96" spans="1:6" s="47" customFormat="1" ht="14.25" customHeight="1" x14ac:dyDescent="0.25">
      <c r="A96" s="21">
        <v>89</v>
      </c>
      <c r="B96" s="49"/>
      <c r="C96" s="49"/>
      <c r="D96" s="41"/>
      <c r="E96" s="21"/>
      <c r="F96" s="21"/>
    </row>
    <row r="97" spans="1:6" s="47" customFormat="1" ht="14.25" customHeight="1" x14ac:dyDescent="0.25">
      <c r="A97" s="21">
        <v>90</v>
      </c>
      <c r="B97" s="49"/>
      <c r="C97" s="49"/>
      <c r="D97" s="41"/>
      <c r="E97" s="21"/>
      <c r="F97" s="21"/>
    </row>
    <row r="98" spans="1:6" s="47" customFormat="1" ht="14.25" customHeight="1" x14ac:dyDescent="0.25">
      <c r="A98" s="21">
        <v>91</v>
      </c>
      <c r="B98" s="49"/>
      <c r="C98" s="49"/>
      <c r="D98" s="41"/>
      <c r="E98" s="21"/>
      <c r="F98" s="21"/>
    </row>
    <row r="99" spans="1:6" s="47" customFormat="1" ht="14.25" customHeight="1" x14ac:dyDescent="0.25">
      <c r="A99" s="21">
        <v>92</v>
      </c>
      <c r="B99" s="49"/>
      <c r="C99" s="49"/>
      <c r="D99" s="41"/>
      <c r="E99" s="21"/>
      <c r="F99" s="21"/>
    </row>
    <row r="100" spans="1:6" s="47" customFormat="1" ht="14.25" customHeight="1" x14ac:dyDescent="0.25">
      <c r="A100" s="21">
        <v>93</v>
      </c>
      <c r="B100" s="49"/>
      <c r="C100" s="49"/>
      <c r="D100" s="41"/>
      <c r="E100" s="21"/>
      <c r="F100" s="21"/>
    </row>
    <row r="101" spans="1:6" s="47" customFormat="1" ht="14.25" customHeight="1" x14ac:dyDescent="0.25">
      <c r="A101" s="21">
        <v>94</v>
      </c>
      <c r="B101" s="49"/>
      <c r="C101" s="49"/>
      <c r="D101" s="41"/>
      <c r="E101" s="21"/>
      <c r="F101" s="21"/>
    </row>
    <row r="102" spans="1:6" s="47" customFormat="1" ht="14.25" customHeight="1" x14ac:dyDescent="0.25">
      <c r="A102" s="21">
        <v>95</v>
      </c>
      <c r="B102" s="49"/>
      <c r="C102" s="49"/>
      <c r="D102" s="41"/>
      <c r="E102" s="21"/>
      <c r="F102" s="21"/>
    </row>
    <row r="103" spans="1:6" s="47" customFormat="1" ht="14.25" customHeight="1" x14ac:dyDescent="0.25">
      <c r="A103" s="21">
        <v>96</v>
      </c>
      <c r="B103" s="49"/>
      <c r="C103" s="49"/>
      <c r="D103" s="41"/>
      <c r="E103" s="21"/>
      <c r="F103" s="21"/>
    </row>
    <row r="104" spans="1:6" s="47" customFormat="1" ht="14.25" customHeight="1" x14ac:dyDescent="0.25">
      <c r="A104" s="21">
        <v>97</v>
      </c>
      <c r="B104" s="49"/>
      <c r="C104" s="49"/>
      <c r="D104" s="41"/>
      <c r="E104" s="21"/>
      <c r="F104" s="21"/>
    </row>
    <row r="105" spans="1:6" s="47" customFormat="1" ht="14.25" customHeight="1" x14ac:dyDescent="0.25">
      <c r="A105" s="21">
        <v>98</v>
      </c>
      <c r="B105" s="49"/>
      <c r="C105" s="49"/>
      <c r="D105" s="41"/>
      <c r="E105" s="21"/>
      <c r="F105" s="21"/>
    </row>
    <row r="106" spans="1:6" s="47" customFormat="1" ht="14.25" customHeight="1" x14ac:dyDescent="0.25">
      <c r="A106" s="21">
        <v>99</v>
      </c>
      <c r="B106" s="49"/>
      <c r="C106" s="49"/>
      <c r="D106" s="41"/>
      <c r="E106" s="21"/>
      <c r="F106" s="21"/>
    </row>
    <row r="107" spans="1:6" s="47" customFormat="1" ht="14.25" customHeight="1" x14ac:dyDescent="0.25">
      <c r="A107" s="21">
        <v>100</v>
      </c>
      <c r="B107" s="49"/>
      <c r="C107" s="49"/>
      <c r="D107" s="41"/>
      <c r="E107" s="21"/>
      <c r="F107" s="21"/>
    </row>
    <row r="108" spans="1:6" s="47" customFormat="1" ht="14.25" customHeight="1" x14ac:dyDescent="0.25">
      <c r="A108" s="21">
        <v>101</v>
      </c>
      <c r="B108" s="49"/>
      <c r="C108" s="49"/>
      <c r="D108" s="41"/>
      <c r="E108" s="21"/>
      <c r="F108" s="21"/>
    </row>
    <row r="109" spans="1:6" s="47" customFormat="1" ht="14.25" customHeight="1" x14ac:dyDescent="0.25">
      <c r="A109" s="21">
        <v>102</v>
      </c>
      <c r="B109" s="49"/>
      <c r="C109" s="49"/>
      <c r="D109" s="41"/>
      <c r="E109" s="21"/>
      <c r="F109" s="21"/>
    </row>
    <row r="110" spans="1:6" s="47" customFormat="1" ht="14.25" customHeight="1" x14ac:dyDescent="0.25">
      <c r="A110" s="21">
        <v>103</v>
      </c>
      <c r="B110" s="49"/>
      <c r="C110" s="49"/>
      <c r="D110" s="41"/>
      <c r="E110" s="21"/>
      <c r="F110" s="21"/>
    </row>
    <row r="111" spans="1:6" s="47" customFormat="1" ht="14.25" customHeight="1" x14ac:dyDescent="0.25">
      <c r="A111" s="21">
        <v>104</v>
      </c>
      <c r="B111" s="48"/>
      <c r="C111" s="48"/>
      <c r="D111" s="42"/>
      <c r="E111" s="21"/>
      <c r="F111" s="21"/>
    </row>
    <row r="112" spans="1:6" s="47" customFormat="1" ht="14.25" customHeight="1" x14ac:dyDescent="0.25">
      <c r="A112" s="21">
        <v>105</v>
      </c>
      <c r="B112" s="48"/>
      <c r="C112" s="48"/>
      <c r="D112" s="42"/>
      <c r="E112" s="21"/>
      <c r="F112" s="21"/>
    </row>
    <row r="113" spans="1:6" s="47" customFormat="1" ht="14.25" customHeight="1" x14ac:dyDescent="0.25">
      <c r="A113" s="21">
        <v>106</v>
      </c>
      <c r="B113" s="21"/>
      <c r="C113" s="21"/>
      <c r="D113" s="23"/>
      <c r="E113" s="21"/>
      <c r="F113" s="21"/>
    </row>
    <row r="114" spans="1:6" s="47" customFormat="1" ht="14.25" customHeight="1" x14ac:dyDescent="0.25">
      <c r="A114" s="21">
        <v>107</v>
      </c>
      <c r="B114" s="21"/>
      <c r="C114" s="21"/>
      <c r="D114" s="23"/>
      <c r="E114" s="21"/>
      <c r="F114" s="21"/>
    </row>
    <row r="115" spans="1:6" s="47" customFormat="1" ht="14.25" customHeight="1" x14ac:dyDescent="0.25">
      <c r="A115" s="21">
        <v>108</v>
      </c>
      <c r="B115" s="21"/>
      <c r="C115" s="21"/>
      <c r="D115" s="23"/>
      <c r="E115" s="21"/>
      <c r="F115" s="21"/>
    </row>
    <row r="116" spans="1:6" s="47" customFormat="1" ht="14.25" customHeight="1" x14ac:dyDescent="0.25">
      <c r="A116" s="21">
        <v>109</v>
      </c>
      <c r="B116" s="21"/>
      <c r="C116" s="21"/>
      <c r="D116" s="23"/>
      <c r="E116" s="21"/>
      <c r="F116" s="21"/>
    </row>
    <row r="117" spans="1:6" s="47" customFormat="1" ht="14.25" customHeight="1" x14ac:dyDescent="0.25">
      <c r="A117" s="21">
        <v>110</v>
      </c>
      <c r="B117" s="21"/>
      <c r="C117" s="21"/>
      <c r="D117" s="23"/>
      <c r="E117" s="21"/>
      <c r="F117" s="21"/>
    </row>
    <row r="118" spans="1:6" s="47" customFormat="1" ht="14.25" customHeight="1" x14ac:dyDescent="0.25">
      <c r="A118" s="21">
        <v>111</v>
      </c>
      <c r="B118" s="21"/>
      <c r="C118" s="21"/>
      <c r="D118" s="23"/>
      <c r="E118" s="21"/>
      <c r="F118" s="21"/>
    </row>
    <row r="119" spans="1:6" s="47" customFormat="1" ht="14.25" customHeight="1" x14ac:dyDescent="0.25">
      <c r="A119" s="21">
        <v>112</v>
      </c>
      <c r="B119" s="21"/>
      <c r="C119" s="21"/>
      <c r="D119" s="23"/>
      <c r="E119" s="21"/>
      <c r="F119" s="21"/>
    </row>
    <row r="120" spans="1:6" s="47" customFormat="1" ht="14.25" customHeight="1" x14ac:dyDescent="0.25">
      <c r="A120" s="21">
        <v>113</v>
      </c>
      <c r="B120" s="21"/>
      <c r="C120" s="21"/>
      <c r="D120" s="23"/>
      <c r="E120" s="21"/>
      <c r="F120" s="21"/>
    </row>
    <row r="121" spans="1:6" s="47" customFormat="1" ht="14.25" customHeight="1" x14ac:dyDescent="0.25">
      <c r="A121" s="21">
        <v>114</v>
      </c>
      <c r="B121" s="21"/>
      <c r="C121" s="21"/>
      <c r="D121" s="23"/>
      <c r="E121" s="21"/>
      <c r="F121" s="21"/>
    </row>
    <row r="122" spans="1:6" s="47" customFormat="1" ht="14.25" customHeight="1" x14ac:dyDescent="0.25">
      <c r="A122" s="21">
        <v>115</v>
      </c>
      <c r="B122" s="21"/>
      <c r="C122" s="21"/>
      <c r="D122" s="23"/>
      <c r="E122" s="21"/>
      <c r="F122" s="21"/>
    </row>
    <row r="123" spans="1:6" s="47" customFormat="1" ht="14.25" customHeight="1" x14ac:dyDescent="0.25">
      <c r="A123" s="21">
        <v>116</v>
      </c>
      <c r="B123" s="21"/>
      <c r="C123" s="21"/>
      <c r="D123" s="23"/>
      <c r="E123" s="21"/>
      <c r="F123" s="21"/>
    </row>
    <row r="124" spans="1:6" s="47" customFormat="1" ht="14.25" customHeight="1" x14ac:dyDescent="0.25">
      <c r="A124" s="21">
        <v>117</v>
      </c>
      <c r="B124" s="21"/>
      <c r="C124" s="21"/>
      <c r="D124" s="23"/>
      <c r="E124" s="21"/>
      <c r="F124" s="21"/>
    </row>
    <row r="125" spans="1:6" s="47" customFormat="1" ht="14.25" customHeight="1" x14ac:dyDescent="0.25">
      <c r="A125" s="21">
        <v>118</v>
      </c>
      <c r="B125" s="21"/>
      <c r="C125" s="21"/>
      <c r="D125" s="23"/>
      <c r="E125" s="21"/>
    </row>
    <row r="126" spans="1:6" s="47" customFormat="1" ht="14.25" customHeight="1" x14ac:dyDescent="0.25">
      <c r="A126" s="21">
        <v>119</v>
      </c>
      <c r="B126" s="21"/>
      <c r="C126" s="21"/>
      <c r="D126" s="23"/>
      <c r="E126" s="21"/>
    </row>
    <row r="127" spans="1:6" s="47" customFormat="1" ht="14.25" customHeight="1" x14ac:dyDescent="0.25">
      <c r="A127" s="21">
        <v>120</v>
      </c>
      <c r="B127" s="21"/>
      <c r="C127" s="21"/>
      <c r="D127" s="23"/>
      <c r="E127" s="21"/>
    </row>
    <row r="128" spans="1:6" s="47" customFormat="1" ht="14.25" customHeight="1" x14ac:dyDescent="0.25">
      <c r="A128" s="21">
        <v>121</v>
      </c>
      <c r="B128" s="21"/>
      <c r="C128" s="21"/>
      <c r="D128" s="23"/>
      <c r="E128" s="21"/>
    </row>
    <row r="129" spans="1:5" s="47" customFormat="1" ht="14.25" customHeight="1" x14ac:dyDescent="0.25">
      <c r="A129" s="21">
        <v>122</v>
      </c>
      <c r="B129" s="21"/>
      <c r="C129" s="21"/>
      <c r="D129" s="23"/>
      <c r="E129" s="21"/>
    </row>
    <row r="130" spans="1:5" s="47" customFormat="1" ht="14.25" customHeight="1" x14ac:dyDescent="0.25">
      <c r="A130" s="21">
        <v>123</v>
      </c>
      <c r="B130" s="21"/>
      <c r="C130" s="21"/>
      <c r="D130" s="23"/>
      <c r="E130" s="21"/>
    </row>
    <row r="131" spans="1:5" s="47" customFormat="1" ht="14.25" customHeight="1" x14ac:dyDescent="0.25">
      <c r="A131" s="21">
        <v>124</v>
      </c>
      <c r="B131" s="21"/>
      <c r="C131" s="21"/>
      <c r="D131" s="23"/>
      <c r="E131" s="21"/>
    </row>
    <row r="132" spans="1:5" s="47" customFormat="1" ht="14.25" customHeight="1" x14ac:dyDescent="0.25">
      <c r="A132" s="21">
        <v>125</v>
      </c>
      <c r="B132" s="21"/>
      <c r="C132" s="21"/>
      <c r="D132" s="23"/>
      <c r="E132" s="21"/>
    </row>
    <row r="133" spans="1:5" s="47" customFormat="1" ht="14.25" customHeight="1" x14ac:dyDescent="0.25">
      <c r="A133" s="21">
        <v>126</v>
      </c>
      <c r="B133" s="21"/>
      <c r="C133" s="21"/>
      <c r="D133" s="23"/>
      <c r="E133" s="21"/>
    </row>
    <row r="134" spans="1:5" s="47" customFormat="1" ht="14.25" customHeight="1" x14ac:dyDescent="0.25">
      <c r="A134" s="21">
        <v>127</v>
      </c>
      <c r="B134" s="21"/>
      <c r="C134" s="21"/>
      <c r="D134" s="23"/>
      <c r="E134" s="21"/>
    </row>
    <row r="135" spans="1:5" s="47" customFormat="1" ht="14.25" customHeight="1" x14ac:dyDescent="0.25">
      <c r="A135" s="21">
        <v>128</v>
      </c>
      <c r="B135" s="21"/>
      <c r="C135" s="21"/>
      <c r="D135" s="23"/>
      <c r="E135" s="21"/>
    </row>
    <row r="136" spans="1:5" s="47" customFormat="1" ht="14.25" customHeight="1" x14ac:dyDescent="0.25">
      <c r="A136" s="21">
        <v>129</v>
      </c>
      <c r="B136" s="21"/>
      <c r="C136" s="21"/>
      <c r="D136" s="23"/>
      <c r="E136" s="21"/>
    </row>
    <row r="137" spans="1:5" s="47" customFormat="1" ht="14.25" customHeight="1" x14ac:dyDescent="0.25">
      <c r="A137" s="21">
        <v>130</v>
      </c>
      <c r="B137" s="21"/>
      <c r="C137" s="21"/>
      <c r="D137" s="23"/>
      <c r="E137" s="21"/>
    </row>
    <row r="138" spans="1:5" s="47" customFormat="1" ht="14.25" customHeight="1" x14ac:dyDescent="0.25">
      <c r="A138" s="21">
        <v>131</v>
      </c>
      <c r="B138" s="21"/>
      <c r="C138" s="21"/>
      <c r="D138" s="23"/>
      <c r="E138" s="21"/>
    </row>
    <row r="139" spans="1:5" s="47" customFormat="1" ht="14.25" customHeight="1" x14ac:dyDescent="0.25">
      <c r="A139" s="21">
        <v>132</v>
      </c>
      <c r="B139" s="21"/>
      <c r="C139" s="21"/>
      <c r="D139" s="23"/>
      <c r="E139" s="21"/>
    </row>
    <row r="140" spans="1:5" s="47" customFormat="1" ht="14.25" customHeight="1" x14ac:dyDescent="0.25">
      <c r="A140" s="21">
        <v>133</v>
      </c>
      <c r="B140" s="21"/>
      <c r="C140" s="21"/>
      <c r="D140" s="23"/>
      <c r="E140" s="21"/>
    </row>
    <row r="141" spans="1:5" s="47" customFormat="1" ht="14.25" customHeight="1" x14ac:dyDescent="0.25">
      <c r="A141" s="21">
        <v>134</v>
      </c>
      <c r="B141" s="21"/>
      <c r="C141" s="21"/>
      <c r="D141" s="23"/>
      <c r="E141" s="21"/>
    </row>
    <row r="142" spans="1:5" s="47" customFormat="1" ht="14.25" customHeight="1" x14ac:dyDescent="0.25">
      <c r="A142" s="21">
        <v>135</v>
      </c>
      <c r="B142" s="21"/>
      <c r="C142" s="21"/>
      <c r="D142" s="23"/>
      <c r="E142" s="21"/>
    </row>
    <row r="143" spans="1:5" s="47" customFormat="1" ht="14.25" customHeight="1" x14ac:dyDescent="0.25">
      <c r="A143" s="21">
        <v>136</v>
      </c>
      <c r="B143" s="21"/>
      <c r="C143" s="21"/>
      <c r="D143" s="23"/>
      <c r="E143" s="21"/>
    </row>
    <row r="144" spans="1:5" s="47" customFormat="1" ht="14.25" customHeight="1" x14ac:dyDescent="0.25">
      <c r="A144" s="21">
        <v>137</v>
      </c>
      <c r="B144" s="21"/>
      <c r="C144" s="21"/>
      <c r="D144" s="23"/>
      <c r="E144" s="21"/>
    </row>
    <row r="145" spans="1:5" s="47" customFormat="1" ht="14.25" customHeight="1" x14ac:dyDescent="0.25">
      <c r="A145" s="21">
        <v>138</v>
      </c>
      <c r="B145" s="21"/>
      <c r="C145" s="21"/>
      <c r="D145" s="23"/>
      <c r="E145" s="21"/>
    </row>
    <row r="146" spans="1:5" s="47" customFormat="1" ht="14.25" customHeight="1" x14ac:dyDescent="0.25">
      <c r="A146" s="21">
        <v>139</v>
      </c>
      <c r="B146" s="21"/>
      <c r="C146" s="21"/>
      <c r="D146" s="23"/>
      <c r="E146" s="21"/>
    </row>
    <row r="147" spans="1:5" s="47" customFormat="1" ht="14.25" customHeight="1" x14ac:dyDescent="0.25">
      <c r="A147" s="21">
        <v>140</v>
      </c>
      <c r="B147" s="21"/>
      <c r="C147" s="21"/>
      <c r="D147" s="23"/>
      <c r="E147" s="21"/>
    </row>
    <row r="148" spans="1:5" s="47" customFormat="1" ht="14.25" customHeight="1" x14ac:dyDescent="0.25">
      <c r="A148" s="21">
        <v>141</v>
      </c>
      <c r="B148" s="21"/>
      <c r="C148" s="21"/>
      <c r="D148" s="23"/>
      <c r="E148" s="21"/>
    </row>
    <row r="149" spans="1:5" s="47" customFormat="1" ht="14.25" customHeight="1" x14ac:dyDescent="0.25">
      <c r="A149" s="21">
        <v>142</v>
      </c>
      <c r="B149" s="21"/>
      <c r="C149" s="21"/>
      <c r="D149" s="23"/>
      <c r="E149" s="21"/>
    </row>
    <row r="150" spans="1:5" s="47" customFormat="1" ht="14.25" customHeight="1" x14ac:dyDescent="0.25">
      <c r="A150" s="21">
        <v>143</v>
      </c>
      <c r="B150" s="21"/>
      <c r="C150" s="21"/>
      <c r="D150" s="23"/>
      <c r="E150" s="21"/>
    </row>
    <row r="151" spans="1:5" s="47" customFormat="1" ht="14.25" customHeight="1" x14ac:dyDescent="0.25">
      <c r="A151" s="21">
        <v>144</v>
      </c>
      <c r="B151" s="21"/>
      <c r="C151" s="21"/>
      <c r="D151" s="23"/>
      <c r="E151" s="21"/>
    </row>
    <row r="152" spans="1:5" s="47" customFormat="1" ht="14.25" customHeight="1" x14ac:dyDescent="0.25">
      <c r="A152" s="21">
        <v>145</v>
      </c>
      <c r="B152" s="21"/>
      <c r="C152" s="21"/>
      <c r="D152" s="23"/>
      <c r="E152" s="21"/>
    </row>
    <row r="153" spans="1:5" s="47" customFormat="1" ht="14.25" customHeight="1" x14ac:dyDescent="0.25">
      <c r="A153" s="21">
        <v>146</v>
      </c>
      <c r="B153" s="21"/>
      <c r="C153" s="21"/>
      <c r="D153" s="23"/>
      <c r="E153" s="21"/>
    </row>
    <row r="154" spans="1:5" s="47" customFormat="1" ht="14.25" customHeight="1" x14ac:dyDescent="0.25">
      <c r="A154" s="21">
        <v>147</v>
      </c>
      <c r="B154" s="21"/>
      <c r="C154" s="21"/>
      <c r="D154" s="23"/>
      <c r="E154" s="21"/>
    </row>
    <row r="155" spans="1:5" s="47" customFormat="1" ht="14.25" customHeight="1" x14ac:dyDescent="0.25">
      <c r="A155" s="21">
        <v>148</v>
      </c>
      <c r="B155" s="21"/>
      <c r="C155" s="21"/>
      <c r="D155" s="23"/>
      <c r="E155" s="21"/>
    </row>
    <row r="156" spans="1:5" s="47" customFormat="1" ht="14.25" customHeight="1" x14ac:dyDescent="0.25">
      <c r="A156" s="21">
        <v>149</v>
      </c>
      <c r="B156" s="21"/>
      <c r="C156" s="21"/>
      <c r="D156" s="23"/>
      <c r="E156" s="21"/>
    </row>
    <row r="157" spans="1:5" s="47" customFormat="1" ht="14.25" customHeight="1" x14ac:dyDescent="0.25">
      <c r="A157" s="21">
        <v>150</v>
      </c>
      <c r="B157" s="21"/>
      <c r="C157" s="21"/>
      <c r="D157" s="23"/>
      <c r="E157" s="21"/>
    </row>
    <row r="158" spans="1:5" s="47" customFormat="1" ht="14.25" customHeight="1" x14ac:dyDescent="0.25">
      <c r="A158" s="21">
        <v>151</v>
      </c>
      <c r="B158" s="21"/>
      <c r="C158" s="21"/>
      <c r="D158" s="23"/>
      <c r="E158" s="21"/>
    </row>
    <row r="159" spans="1:5" s="47" customFormat="1" ht="14.25" customHeight="1" x14ac:dyDescent="0.25">
      <c r="A159" s="21">
        <v>152</v>
      </c>
      <c r="B159" s="21"/>
      <c r="C159" s="21"/>
      <c r="D159" s="23"/>
      <c r="E159" s="21"/>
    </row>
    <row r="160" spans="1:5" s="47" customFormat="1" ht="14.25" customHeight="1" x14ac:dyDescent="0.25">
      <c r="A160" s="21">
        <v>153</v>
      </c>
      <c r="B160" s="21"/>
      <c r="C160" s="21"/>
      <c r="D160" s="23"/>
      <c r="E160" s="21"/>
    </row>
    <row r="161" spans="1:5" s="47" customFormat="1" ht="14.25" customHeight="1" x14ac:dyDescent="0.25">
      <c r="A161" s="21">
        <v>154</v>
      </c>
      <c r="B161" s="21"/>
      <c r="C161" s="21"/>
      <c r="D161" s="23"/>
      <c r="E161" s="21"/>
    </row>
    <row r="162" spans="1:5" s="47" customFormat="1" ht="14.25" customHeight="1" x14ac:dyDescent="0.25">
      <c r="A162" s="21">
        <v>155</v>
      </c>
      <c r="B162" s="21"/>
      <c r="C162" s="21"/>
      <c r="D162" s="23"/>
      <c r="E162" s="21"/>
    </row>
    <row r="163" spans="1:5" s="47" customFormat="1" ht="14.25" customHeight="1" x14ac:dyDescent="0.25">
      <c r="A163" s="21">
        <v>156</v>
      </c>
      <c r="B163" s="21"/>
      <c r="C163" s="21"/>
      <c r="D163" s="23"/>
      <c r="E163" s="21"/>
    </row>
    <row r="164" spans="1:5" s="47" customFormat="1" ht="14.25" customHeight="1" x14ac:dyDescent="0.25">
      <c r="A164" s="21">
        <v>157</v>
      </c>
      <c r="B164" s="21"/>
      <c r="C164" s="21"/>
      <c r="D164" s="23"/>
      <c r="E164" s="21"/>
    </row>
    <row r="165" spans="1:5" s="47" customFormat="1" ht="14.25" customHeight="1" x14ac:dyDescent="0.25">
      <c r="A165" s="21">
        <v>158</v>
      </c>
      <c r="B165" s="21"/>
      <c r="C165" s="21"/>
      <c r="D165" s="23"/>
      <c r="E165" s="21"/>
    </row>
    <row r="166" spans="1:5" s="47" customFormat="1" ht="14.25" customHeight="1" x14ac:dyDescent="0.25">
      <c r="A166" s="21">
        <v>159</v>
      </c>
      <c r="B166" s="21"/>
      <c r="C166" s="21"/>
      <c r="D166" s="23"/>
      <c r="E166" s="21"/>
    </row>
    <row r="167" spans="1:5" s="47" customFormat="1" ht="14.25" customHeight="1" x14ac:dyDescent="0.25">
      <c r="A167" s="21">
        <v>160</v>
      </c>
      <c r="B167" s="21"/>
      <c r="C167" s="21"/>
      <c r="D167" s="23"/>
      <c r="E167" s="21"/>
    </row>
    <row r="168" spans="1:5" s="47" customFormat="1" ht="14.25" customHeight="1" x14ac:dyDescent="0.25">
      <c r="A168" s="21">
        <v>161</v>
      </c>
      <c r="B168" s="21"/>
      <c r="C168" s="21"/>
      <c r="D168" s="23"/>
      <c r="E168" s="21"/>
    </row>
    <row r="169" spans="1:5" s="47" customFormat="1" ht="14.25" customHeight="1" x14ac:dyDescent="0.25">
      <c r="A169" s="21">
        <v>162</v>
      </c>
      <c r="B169" s="21"/>
      <c r="C169" s="21"/>
      <c r="D169" s="23"/>
      <c r="E169" s="21"/>
    </row>
    <row r="170" spans="1:5" s="47" customFormat="1" ht="14.25" customHeight="1" x14ac:dyDescent="0.25">
      <c r="A170" s="21">
        <v>163</v>
      </c>
      <c r="B170" s="21"/>
      <c r="C170" s="21"/>
      <c r="D170" s="23"/>
      <c r="E170" s="21"/>
    </row>
    <row r="171" spans="1:5" s="47" customFormat="1" ht="14.25" customHeight="1" x14ac:dyDescent="0.25">
      <c r="A171" s="21">
        <v>164</v>
      </c>
      <c r="B171" s="21"/>
      <c r="C171" s="21"/>
      <c r="D171" s="23"/>
      <c r="E171" s="21"/>
    </row>
    <row r="172" spans="1:5" s="47" customFormat="1" ht="14.25" customHeight="1" x14ac:dyDescent="0.25">
      <c r="A172" s="21">
        <v>165</v>
      </c>
      <c r="B172" s="21"/>
      <c r="C172" s="21"/>
      <c r="D172" s="23"/>
      <c r="E172" s="21"/>
    </row>
    <row r="173" spans="1:5" ht="14.25" customHeight="1" x14ac:dyDescent="0.25">
      <c r="A173" s="21">
        <v>166</v>
      </c>
      <c r="B173" s="21"/>
      <c r="C173" s="21"/>
      <c r="D173" s="23"/>
      <c r="E173" s="21"/>
    </row>
    <row r="174" spans="1:5" ht="14.25" customHeight="1" x14ac:dyDescent="0.25">
      <c r="A174" s="21">
        <v>167</v>
      </c>
      <c r="B174" s="21"/>
      <c r="C174" s="21"/>
      <c r="D174" s="23"/>
      <c r="E174" s="21"/>
    </row>
    <row r="175" spans="1:5" ht="14.25" customHeight="1" x14ac:dyDescent="0.25">
      <c r="A175" s="21">
        <v>168</v>
      </c>
      <c r="B175" s="21"/>
      <c r="C175" s="21"/>
      <c r="D175" s="23"/>
      <c r="E175" s="21"/>
    </row>
    <row r="176" spans="1:5" ht="14.25" customHeight="1" x14ac:dyDescent="0.25">
      <c r="A176" s="21">
        <v>169</v>
      </c>
      <c r="B176" s="21"/>
      <c r="C176" s="21"/>
      <c r="D176" s="23"/>
      <c r="E176" s="21"/>
    </row>
    <row r="177" spans="1:5" ht="14.25" customHeight="1" x14ac:dyDescent="0.25">
      <c r="A177" s="21">
        <v>170</v>
      </c>
      <c r="B177" s="21"/>
      <c r="C177" s="21"/>
      <c r="D177" s="23"/>
      <c r="E177" s="21"/>
    </row>
    <row r="178" spans="1:5" ht="14.25" customHeight="1" x14ac:dyDescent="0.25">
      <c r="A178" s="21">
        <v>171</v>
      </c>
      <c r="B178" s="21"/>
      <c r="C178" s="21"/>
      <c r="D178" s="23"/>
      <c r="E178" s="21"/>
    </row>
    <row r="179" spans="1:5" ht="14.25" customHeight="1" x14ac:dyDescent="0.25">
      <c r="A179" s="21">
        <v>172</v>
      </c>
      <c r="B179" s="21"/>
      <c r="C179" s="21"/>
      <c r="D179" s="23"/>
      <c r="E179" s="21"/>
    </row>
    <row r="180" spans="1:5" ht="14.25" customHeight="1" x14ac:dyDescent="0.25">
      <c r="A180" s="21">
        <v>173</v>
      </c>
      <c r="B180" s="21"/>
      <c r="C180" s="21"/>
      <c r="D180" s="23"/>
      <c r="E180" s="21"/>
    </row>
    <row r="181" spans="1:5" ht="14.25" customHeight="1" x14ac:dyDescent="0.25">
      <c r="A181" s="21">
        <v>174</v>
      </c>
      <c r="B181" s="21"/>
      <c r="C181" s="21"/>
      <c r="D181" s="23"/>
      <c r="E181" s="21"/>
    </row>
    <row r="182" spans="1:5" ht="14.25" customHeight="1" x14ac:dyDescent="0.25">
      <c r="A182" s="21">
        <v>175</v>
      </c>
      <c r="B182" s="21"/>
      <c r="C182" s="21"/>
      <c r="D182" s="23"/>
      <c r="E182" s="21"/>
    </row>
    <row r="183" spans="1:5" ht="14.25" customHeight="1" x14ac:dyDescent="0.25">
      <c r="A183" s="21">
        <v>176</v>
      </c>
      <c r="B183" s="21"/>
      <c r="C183" s="21"/>
      <c r="D183" s="23"/>
      <c r="E183" s="21"/>
    </row>
    <row r="184" spans="1:5" ht="14.25" customHeight="1" x14ac:dyDescent="0.25">
      <c r="A184" s="21">
        <v>177</v>
      </c>
      <c r="B184" s="21"/>
      <c r="C184" s="21"/>
      <c r="D184" s="23"/>
      <c r="E184" s="21"/>
    </row>
    <row r="185" spans="1:5" ht="14.25" customHeight="1" x14ac:dyDescent="0.25">
      <c r="A185" s="21">
        <v>178</v>
      </c>
      <c r="B185" s="21"/>
      <c r="C185" s="21"/>
      <c r="D185" s="23"/>
      <c r="E185" s="21"/>
    </row>
    <row r="186" spans="1:5" ht="14.25" customHeight="1" x14ac:dyDescent="0.25">
      <c r="A186" s="21">
        <v>179</v>
      </c>
      <c r="B186" s="21"/>
      <c r="C186" s="21"/>
      <c r="D186" s="23"/>
      <c r="E186" s="21"/>
    </row>
    <row r="187" spans="1:5" ht="14.25" customHeight="1" x14ac:dyDescent="0.25">
      <c r="A187" s="21">
        <v>180</v>
      </c>
      <c r="B187" s="21"/>
      <c r="C187" s="21"/>
      <c r="D187" s="23"/>
      <c r="E187" s="21"/>
    </row>
    <row r="188" spans="1:5" ht="14.25" customHeight="1" x14ac:dyDescent="0.25">
      <c r="A188" s="21">
        <v>181</v>
      </c>
      <c r="B188" s="21"/>
      <c r="C188" s="21"/>
      <c r="D188" s="23"/>
      <c r="E188" s="21"/>
    </row>
    <row r="189" spans="1:5" ht="14.25" customHeight="1" x14ac:dyDescent="0.25">
      <c r="A189" s="21">
        <v>182</v>
      </c>
      <c r="B189" s="21"/>
      <c r="C189" s="21"/>
      <c r="D189" s="23"/>
      <c r="E189" s="21"/>
    </row>
    <row r="190" spans="1:5" ht="14.25" customHeight="1" x14ac:dyDescent="0.25">
      <c r="A190" s="21">
        <v>183</v>
      </c>
      <c r="B190" s="21"/>
      <c r="C190" s="21"/>
      <c r="D190" s="23"/>
      <c r="E190" s="21"/>
    </row>
    <row r="191" spans="1:5" ht="14.25" customHeight="1" x14ac:dyDescent="0.25">
      <c r="A191" s="21">
        <v>184</v>
      </c>
      <c r="B191" s="21"/>
      <c r="C191" s="21"/>
      <c r="D191" s="23"/>
      <c r="E191" s="21"/>
    </row>
    <row r="192" spans="1:5" ht="14.25" customHeight="1" x14ac:dyDescent="0.25">
      <c r="A192" s="21">
        <v>185</v>
      </c>
      <c r="B192" s="21"/>
      <c r="C192" s="21"/>
      <c r="D192" s="23"/>
      <c r="E192" s="21"/>
    </row>
    <row r="193" spans="1:5" ht="14.25" customHeight="1" x14ac:dyDescent="0.25">
      <c r="A193" s="21">
        <v>186</v>
      </c>
      <c r="B193" s="21"/>
      <c r="C193" s="21"/>
      <c r="D193" s="23"/>
      <c r="E193" s="21"/>
    </row>
    <row r="194" spans="1:5" ht="14.25" customHeight="1" x14ac:dyDescent="0.25">
      <c r="A194" s="21">
        <v>187</v>
      </c>
      <c r="E194" s="21"/>
    </row>
    <row r="195" spans="1:5" ht="14.25" customHeight="1" x14ac:dyDescent="0.25">
      <c r="A195" s="21">
        <v>188</v>
      </c>
      <c r="E195" s="21"/>
    </row>
    <row r="196" spans="1:5" ht="14.25" customHeight="1" x14ac:dyDescent="0.25">
      <c r="A196" s="21">
        <v>189</v>
      </c>
      <c r="E196" s="21"/>
    </row>
    <row r="197" spans="1:5" ht="14.25" customHeight="1" x14ac:dyDescent="0.25">
      <c r="A197" s="21">
        <v>190</v>
      </c>
      <c r="E197" s="21"/>
    </row>
    <row r="198" spans="1:5" ht="14.25" customHeight="1" x14ac:dyDescent="0.25">
      <c r="E198" s="21"/>
    </row>
    <row r="199" spans="1:5" ht="14.25" customHeight="1" x14ac:dyDescent="0.25">
      <c r="E199" s="21"/>
    </row>
    <row r="200" spans="1:5" ht="14.25" customHeight="1" x14ac:dyDescent="0.25">
      <c r="E200" s="21"/>
    </row>
    <row r="201" spans="1:5" ht="14.25" customHeight="1" x14ac:dyDescent="0.25">
      <c r="E201" s="21"/>
    </row>
    <row r="202" spans="1:5" ht="14.25" customHeight="1" x14ac:dyDescent="0.25">
      <c r="E202" s="21"/>
    </row>
    <row r="203" spans="1:5" ht="14.25" customHeight="1" x14ac:dyDescent="0.25">
      <c r="E203" s="21"/>
    </row>
    <row r="204" spans="1:5" ht="14.25" customHeight="1" x14ac:dyDescent="0.25">
      <c r="E204" s="21"/>
    </row>
    <row r="205" spans="1:5" ht="14.25" customHeight="1" x14ac:dyDescent="0.25">
      <c r="E205" s="21"/>
    </row>
    <row r="206" spans="1:5" ht="14.25" customHeight="1" x14ac:dyDescent="0.25">
      <c r="E206" s="21"/>
    </row>
    <row r="207" spans="1:5" ht="14.25" customHeight="1" x14ac:dyDescent="0.25">
      <c r="E207" s="21"/>
    </row>
    <row r="208" spans="1:5" ht="14.25" customHeight="1" x14ac:dyDescent="0.25">
      <c r="E208" s="21"/>
    </row>
    <row r="209" spans="5:5" ht="14.25" customHeight="1" x14ac:dyDescent="0.25">
      <c r="E209" s="21"/>
    </row>
    <row r="210" spans="5:5" ht="14.25" customHeight="1" x14ac:dyDescent="0.25">
      <c r="E210" s="21"/>
    </row>
    <row r="211" spans="5:5" ht="14.25" customHeight="1" x14ac:dyDescent="0.25">
      <c r="E211" s="21"/>
    </row>
    <row r="212" spans="5:5" ht="14.25" customHeight="1" x14ac:dyDescent="0.25">
      <c r="E212" s="21"/>
    </row>
    <row r="213" spans="5:5" ht="14.25" customHeight="1" x14ac:dyDescent="0.25">
      <c r="E213" s="21" t="e">
        <f>IF(ISBLANK(#REF!),"",IF(#REF!&lt;850000,"J2","J1"))</f>
        <v>#REF!</v>
      </c>
    </row>
    <row r="214" spans="5:5" ht="14.25" customHeight="1" x14ac:dyDescent="0.25">
      <c r="E214" s="21" t="e">
        <f>IF(ISBLANK(#REF!),"",IF(#REF!&lt;850000,"J2","J1"))</f>
        <v>#REF!</v>
      </c>
    </row>
    <row r="215" spans="5:5" ht="14.25" customHeight="1" x14ac:dyDescent="0.25">
      <c r="E215" s="21" t="e">
        <f>IF(ISBLANK(#REF!),"",IF(#REF!&lt;850000,"J2","J1"))</f>
        <v>#REF!</v>
      </c>
    </row>
    <row r="216" spans="5:5" ht="14.25" customHeight="1" x14ac:dyDescent="0.25">
      <c r="E216" s="21" t="e">
        <f>IF(ISBLANK(#REF!),"",IF(#REF!&lt;850000,"J2","J1"))</f>
        <v>#REF!</v>
      </c>
    </row>
    <row r="217" spans="5:5" ht="14.25" customHeight="1" x14ac:dyDescent="0.25">
      <c r="E217" s="21" t="e">
        <f>IF(ISBLANK(#REF!),"",IF(#REF!&lt;850000,"J2","J1"))</f>
        <v>#REF!</v>
      </c>
    </row>
    <row r="218" spans="5:5" ht="14.25" customHeight="1" x14ac:dyDescent="0.25">
      <c r="E218" s="21" t="e">
        <f>IF(ISBLANK(#REF!),"",IF(#REF!&lt;850000,"J2","J1"))</f>
        <v>#REF!</v>
      </c>
    </row>
    <row r="219" spans="5:5" ht="14.25" customHeight="1" x14ac:dyDescent="0.25">
      <c r="E219" s="21" t="e">
        <f>IF(ISBLANK(#REF!),"",IF(#REF!&lt;850000,"J2","J1"))</f>
        <v>#REF!</v>
      </c>
    </row>
    <row r="220" spans="5:5" ht="14.25" customHeight="1" x14ac:dyDescent="0.25">
      <c r="E220" s="21" t="e">
        <f>IF(ISBLANK(#REF!),"",IF(#REF!&lt;850000,"J2","J1"))</f>
        <v>#REF!</v>
      </c>
    </row>
    <row r="221" spans="5:5" ht="14.25" customHeight="1" x14ac:dyDescent="0.25">
      <c r="E221" s="21" t="e">
        <f>IF(ISBLANK(#REF!),"",IF(#REF!&lt;850000,"J2","J1"))</f>
        <v>#REF!</v>
      </c>
    </row>
    <row r="222" spans="5:5" ht="14.25" customHeight="1" x14ac:dyDescent="0.25">
      <c r="E222" s="21" t="e">
        <f>IF(ISBLANK(#REF!),"",IF(#REF!&lt;850000,"J2","J1"))</f>
        <v>#REF!</v>
      </c>
    </row>
    <row r="223" spans="5:5" ht="14.25" customHeight="1" x14ac:dyDescent="0.25">
      <c r="E223" s="21" t="e">
        <f>IF(ISBLANK(#REF!),"",IF(#REF!&lt;850000,"J2","J1"))</f>
        <v>#REF!</v>
      </c>
    </row>
    <row r="224" spans="5:5" ht="14.25" customHeight="1" x14ac:dyDescent="0.25">
      <c r="E224" s="21" t="e">
        <f>IF(ISBLANK(#REF!),"",IF(#REF!&lt;850000,"J2","J1"))</f>
        <v>#REF!</v>
      </c>
    </row>
    <row r="225" spans="5:5" ht="14.25" customHeight="1" x14ac:dyDescent="0.25">
      <c r="E225" s="21" t="e">
        <f>IF(ISBLANK(#REF!),"",IF(#REF!&lt;850000,"J2","J1"))</f>
        <v>#REF!</v>
      </c>
    </row>
    <row r="226" spans="5:5" ht="14.25" customHeight="1" x14ac:dyDescent="0.25">
      <c r="E226" s="21" t="e">
        <f>IF(ISBLANK(#REF!),"",IF(#REF!&lt;850000,"J2","J1"))</f>
        <v>#REF!</v>
      </c>
    </row>
    <row r="227" spans="5:5" ht="14.25" customHeight="1" x14ac:dyDescent="0.25">
      <c r="E227" s="21" t="e">
        <f>IF(ISBLANK(#REF!),"",IF(#REF!&lt;850000,"J2","J1"))</f>
        <v>#REF!</v>
      </c>
    </row>
    <row r="228" spans="5:5" ht="14.25" customHeight="1" x14ac:dyDescent="0.25">
      <c r="E228" s="21" t="e">
        <f>IF(ISBLANK(#REF!),"",IF(#REF!&lt;850000,"J2","J1"))</f>
        <v>#REF!</v>
      </c>
    </row>
    <row r="229" spans="5:5" ht="14.25" customHeight="1" x14ac:dyDescent="0.25">
      <c r="E229" s="21" t="e">
        <f>IF(ISBLANK(#REF!),"",IF(#REF!&lt;850000,"J2","J1"))</f>
        <v>#REF!</v>
      </c>
    </row>
    <row r="230" spans="5:5" ht="14.25" customHeight="1" x14ac:dyDescent="0.25">
      <c r="E230" s="21" t="e">
        <f>IF(ISBLANK(#REF!),"",IF(#REF!&lt;850000,"J2","J1"))</f>
        <v>#REF!</v>
      </c>
    </row>
    <row r="231" spans="5:5" ht="14.25" customHeight="1" x14ac:dyDescent="0.25">
      <c r="E231" s="21" t="e">
        <f>IF(ISBLANK(#REF!),"",IF(#REF!&lt;850000,"J2","J1"))</f>
        <v>#REF!</v>
      </c>
    </row>
    <row r="232" spans="5:5" ht="14.25" customHeight="1" x14ac:dyDescent="0.25">
      <c r="E232" s="21" t="e">
        <f>IF(ISBLANK(#REF!),"",IF(#REF!&lt;850000,"J2","J1"))</f>
        <v>#REF!</v>
      </c>
    </row>
    <row r="233" spans="5:5" ht="14.25" customHeight="1" x14ac:dyDescent="0.25">
      <c r="E233" s="21" t="e">
        <f>IF(ISBLANK(#REF!),"",IF(#REF!&lt;850000,"J2","J1"))</f>
        <v>#REF!</v>
      </c>
    </row>
    <row r="234" spans="5:5" ht="14.25" customHeight="1" x14ac:dyDescent="0.25">
      <c r="E234" s="21" t="e">
        <f>IF(ISBLANK(#REF!),"",IF(#REF!&lt;850000,"J2","J1"))</f>
        <v>#REF!</v>
      </c>
    </row>
    <row r="235" spans="5:5" ht="14.25" customHeight="1" x14ac:dyDescent="0.25">
      <c r="E235" s="21" t="e">
        <f>IF(ISBLANK(#REF!),"",IF(#REF!&lt;850000,"J2","J1"))</f>
        <v>#REF!</v>
      </c>
    </row>
    <row r="236" spans="5:5" ht="14.25" customHeight="1" x14ac:dyDescent="0.25">
      <c r="E236" s="21" t="e">
        <f>IF(ISBLANK(#REF!),"",IF(#REF!&lt;850000,"J2","J1"))</f>
        <v>#REF!</v>
      </c>
    </row>
    <row r="237" spans="5:5" ht="14.25" customHeight="1" x14ac:dyDescent="0.25">
      <c r="E237" s="21" t="e">
        <f>IF(ISBLANK(#REF!),"",IF(#REF!&lt;850000,"J2","J1"))</f>
        <v>#REF!</v>
      </c>
    </row>
    <row r="238" spans="5:5" ht="14.25" customHeight="1" x14ac:dyDescent="0.25">
      <c r="E238" s="21" t="e">
        <f>IF(ISBLANK(#REF!),"",IF(#REF!&lt;850000,"J2","J1"))</f>
        <v>#REF!</v>
      </c>
    </row>
    <row r="239" spans="5:5" ht="14.25" customHeight="1" x14ac:dyDescent="0.25">
      <c r="E239" s="21" t="e">
        <f>IF(ISBLANK(#REF!),"",IF(#REF!&lt;850000,"J2","J1"))</f>
        <v>#REF!</v>
      </c>
    </row>
    <row r="240" spans="5:5" ht="14.25" customHeight="1" x14ac:dyDescent="0.25">
      <c r="E240" s="21" t="e">
        <f>IF(ISBLANK(#REF!),"",IF(#REF!&lt;850000,"J2","J1"))</f>
        <v>#REF!</v>
      </c>
    </row>
    <row r="241" spans="5:5" ht="14.25" customHeight="1" x14ac:dyDescent="0.25">
      <c r="E241" s="21" t="e">
        <f>IF(ISBLANK(#REF!),"",IF(#REF!&lt;850000,"J2","J1"))</f>
        <v>#REF!</v>
      </c>
    </row>
    <row r="242" spans="5:5" ht="14.25" customHeight="1" x14ac:dyDescent="0.25">
      <c r="E242" s="21" t="e">
        <f>IF(ISBLANK(#REF!),"",IF(#REF!&lt;850000,"J2","J1"))</f>
        <v>#REF!</v>
      </c>
    </row>
    <row r="243" spans="5:5" ht="14.25" customHeight="1" x14ac:dyDescent="0.25">
      <c r="E243" s="21" t="e">
        <f>IF(ISBLANK(#REF!),"",IF(#REF!&lt;850000,"J2","J1"))</f>
        <v>#REF!</v>
      </c>
    </row>
    <row r="244" spans="5:5" ht="14.25" customHeight="1" x14ac:dyDescent="0.25">
      <c r="E244" s="21" t="e">
        <f>IF(ISBLANK(#REF!),"",IF(#REF!&lt;850000,"J2","J1"))</f>
        <v>#REF!</v>
      </c>
    </row>
    <row r="245" spans="5:5" ht="14.25" customHeight="1" x14ac:dyDescent="0.25">
      <c r="E245" s="21" t="e">
        <f>IF(ISBLANK(#REF!),"",IF(#REF!&lt;850000,"J2","J1"))</f>
        <v>#REF!</v>
      </c>
    </row>
    <row r="246" spans="5:5" ht="14.25" customHeight="1" x14ac:dyDescent="0.25">
      <c r="E246" s="21" t="e">
        <f>IF(ISBLANK(#REF!),"",IF(#REF!&lt;850000,"J2","J1"))</f>
        <v>#REF!</v>
      </c>
    </row>
    <row r="247" spans="5:5" ht="14.25" customHeight="1" x14ac:dyDescent="0.25">
      <c r="E247" s="21" t="e">
        <f>IF(ISBLANK(#REF!),"",IF(#REF!&lt;850000,"J2","J1"))</f>
        <v>#REF!</v>
      </c>
    </row>
    <row r="248" spans="5:5" ht="14.25" customHeight="1" x14ac:dyDescent="0.25">
      <c r="E248" s="21" t="e">
        <f>IF(ISBLANK(#REF!),"",IF(#REF!&lt;850000,"J2","J1"))</f>
        <v>#REF!</v>
      </c>
    </row>
    <row r="249" spans="5:5" ht="14.25" customHeight="1" x14ac:dyDescent="0.25">
      <c r="E249" s="21" t="e">
        <f>IF(ISBLANK(#REF!),"",IF(#REF!&lt;850000,"J2","J1"))</f>
        <v>#REF!</v>
      </c>
    </row>
    <row r="250" spans="5:5" ht="14.25" customHeight="1" x14ac:dyDescent="0.25">
      <c r="E250" s="21" t="e">
        <f>IF(ISBLANK(#REF!),"",IF(#REF!&lt;850000,"J2","J1"))</f>
        <v>#REF!</v>
      </c>
    </row>
    <row r="251" spans="5:5" ht="14.25" customHeight="1" x14ac:dyDescent="0.25">
      <c r="E251" s="21" t="e">
        <f>IF(ISBLANK(#REF!),"",IF(#REF!&lt;850000,"J2","J1"))</f>
        <v>#REF!</v>
      </c>
    </row>
    <row r="252" spans="5:5" ht="14.25" customHeight="1" x14ac:dyDescent="0.25">
      <c r="E252" s="21" t="e">
        <f>IF(ISBLANK(#REF!),"",IF(#REF!&lt;850000,"J2","J1"))</f>
        <v>#REF!</v>
      </c>
    </row>
    <row r="253" spans="5:5" ht="14.25" customHeight="1" x14ac:dyDescent="0.25">
      <c r="E253" s="21" t="e">
        <f>IF(ISBLANK(#REF!),"",IF(#REF!&lt;850000,"J2","J1"))</f>
        <v>#REF!</v>
      </c>
    </row>
    <row r="254" spans="5:5" ht="14.25" customHeight="1" x14ac:dyDescent="0.25">
      <c r="E254" s="21" t="e">
        <f>IF(ISBLANK(#REF!),"",IF(#REF!&lt;850000,"J2","J1"))</f>
        <v>#REF!</v>
      </c>
    </row>
    <row r="255" spans="5:5" ht="14.25" customHeight="1" x14ac:dyDescent="0.25">
      <c r="E255" s="21" t="e">
        <f>IF(ISBLANK(#REF!),"",IF(#REF!&lt;850000,"J2","J1"))</f>
        <v>#REF!</v>
      </c>
    </row>
    <row r="256" spans="5:5" ht="14.25" customHeight="1" x14ac:dyDescent="0.25">
      <c r="E256" s="21" t="e">
        <f>IF(ISBLANK(#REF!),"",IF(#REF!&lt;850000,"J2","J1"))</f>
        <v>#REF!</v>
      </c>
    </row>
    <row r="257" spans="5:5" ht="14.25" customHeight="1" x14ac:dyDescent="0.25">
      <c r="E257" s="21" t="e">
        <f>IF(ISBLANK(#REF!),"",IF(#REF!&lt;850000,"J2","J1"))</f>
        <v>#REF!</v>
      </c>
    </row>
    <row r="258" spans="5:5" ht="14.25" customHeight="1" x14ac:dyDescent="0.25">
      <c r="E258" s="21" t="e">
        <f>IF(ISBLANK(#REF!),"",IF(#REF!&lt;850000,"J2","J1"))</f>
        <v>#REF!</v>
      </c>
    </row>
    <row r="259" spans="5:5" ht="14.25" customHeight="1" x14ac:dyDescent="0.25">
      <c r="E259" s="21" t="e">
        <f>IF(ISBLANK(#REF!),"",IF(#REF!&lt;850000,"J2","J1"))</f>
        <v>#REF!</v>
      </c>
    </row>
    <row r="260" spans="5:5" ht="14.25" customHeight="1" x14ac:dyDescent="0.25">
      <c r="E260" s="21" t="e">
        <f>IF(ISBLANK(#REF!),"",IF(#REF!&lt;850000,"J2","J1"))</f>
        <v>#REF!</v>
      </c>
    </row>
    <row r="261" spans="5:5" ht="14.25" customHeight="1" x14ac:dyDescent="0.25">
      <c r="E261" s="21" t="e">
        <f>IF(ISBLANK(#REF!),"",IF(#REF!&lt;850000,"J2","J1"))</f>
        <v>#REF!</v>
      </c>
    </row>
    <row r="262" spans="5:5" ht="14.25" customHeight="1" x14ac:dyDescent="0.25">
      <c r="E262" s="21" t="e">
        <f>IF(ISBLANK(#REF!),"",IF(#REF!&lt;850000,"J2","J1"))</f>
        <v>#REF!</v>
      </c>
    </row>
    <row r="263" spans="5:5" ht="14.25" customHeight="1" x14ac:dyDescent="0.25">
      <c r="E263" s="21" t="e">
        <f>IF(ISBLANK(#REF!),"",IF(#REF!&lt;850000,"J2","J1"))</f>
        <v>#REF!</v>
      </c>
    </row>
    <row r="264" spans="5:5" ht="14.25" customHeight="1" x14ac:dyDescent="0.25">
      <c r="E264" s="21" t="e">
        <f>IF(ISBLANK(#REF!),"",IF(#REF!&lt;850000,"J2","J1"))</f>
        <v>#REF!</v>
      </c>
    </row>
    <row r="265" spans="5:5" ht="14.25" customHeight="1" x14ac:dyDescent="0.25">
      <c r="E265" s="21" t="e">
        <f>IF(ISBLANK(#REF!),"",IF(#REF!&lt;850000,"J2","J1"))</f>
        <v>#REF!</v>
      </c>
    </row>
    <row r="266" spans="5:5" ht="14.25" customHeight="1" x14ac:dyDescent="0.25">
      <c r="E266" s="21" t="e">
        <f>IF(ISBLANK(#REF!),"",IF(#REF!&lt;850000,"J2","J1"))</f>
        <v>#REF!</v>
      </c>
    </row>
    <row r="267" spans="5:5" ht="14.25" customHeight="1" x14ac:dyDescent="0.25">
      <c r="E267" s="21" t="e">
        <f>IF(ISBLANK(#REF!),"",IF(#REF!&lt;850000,"J2","J1"))</f>
        <v>#REF!</v>
      </c>
    </row>
    <row r="268" spans="5:5" ht="14.25" customHeight="1" x14ac:dyDescent="0.25">
      <c r="E268" s="21" t="e">
        <f>IF(ISBLANK(#REF!),"",IF(#REF!&lt;850000,"J2","J1"))</f>
        <v>#REF!</v>
      </c>
    </row>
    <row r="269" spans="5:5" ht="14.25" customHeight="1" x14ac:dyDescent="0.25">
      <c r="E269" s="21" t="e">
        <f>IF(ISBLANK(#REF!),"",IF(#REF!&lt;850000,"J2","J1"))</f>
        <v>#REF!</v>
      </c>
    </row>
    <row r="270" spans="5:5" ht="14.25" customHeight="1" x14ac:dyDescent="0.25">
      <c r="E270" s="21" t="e">
        <f>IF(ISBLANK(#REF!),"",IF(#REF!&lt;850000,"J2","J1"))</f>
        <v>#REF!</v>
      </c>
    </row>
    <row r="271" spans="5:5" ht="14.25" customHeight="1" x14ac:dyDescent="0.25">
      <c r="E271" s="21" t="e">
        <f>IF(ISBLANK(#REF!),"",IF(#REF!&lt;850000,"J2","J1"))</f>
        <v>#REF!</v>
      </c>
    </row>
    <row r="272" spans="5:5" ht="14.25" customHeight="1" x14ac:dyDescent="0.25">
      <c r="E272" s="21" t="e">
        <f>IF(ISBLANK(#REF!),"",IF(#REF!&lt;850000,"J2","J1"))</f>
        <v>#REF!</v>
      </c>
    </row>
    <row r="273" spans="5:5" ht="14.25" customHeight="1" x14ac:dyDescent="0.25">
      <c r="E273" s="21" t="e">
        <f>IF(ISBLANK(#REF!),"",IF(#REF!&lt;850000,"J2","J1"))</f>
        <v>#REF!</v>
      </c>
    </row>
    <row r="274" spans="5:5" ht="14.25" customHeight="1" x14ac:dyDescent="0.25">
      <c r="E274" s="21" t="e">
        <f>IF(ISBLANK(#REF!),"",IF(#REF!&lt;850000,"J2","J1"))</f>
        <v>#REF!</v>
      </c>
    </row>
    <row r="275" spans="5:5" ht="14.25" customHeight="1" x14ac:dyDescent="0.25">
      <c r="E275" s="21" t="e">
        <f>IF(ISBLANK(#REF!),"",IF(#REF!&lt;850000,"J2","J1"))</f>
        <v>#REF!</v>
      </c>
    </row>
    <row r="276" spans="5:5" ht="14.25" customHeight="1" x14ac:dyDescent="0.25">
      <c r="E276" s="21" t="e">
        <f>IF(ISBLANK(#REF!),"",IF(#REF!&lt;850000,"J2","J1"))</f>
        <v>#REF!</v>
      </c>
    </row>
    <row r="277" spans="5:5" ht="14.25" customHeight="1" x14ac:dyDescent="0.25">
      <c r="E277" s="21" t="e">
        <f>IF(ISBLANK(#REF!),"",IF(#REF!&lt;850000,"J2","J1"))</f>
        <v>#REF!</v>
      </c>
    </row>
    <row r="278" spans="5:5" ht="14.25" customHeight="1" x14ac:dyDescent="0.25">
      <c r="E278" s="21" t="e">
        <f>IF(ISBLANK(#REF!),"",IF(#REF!&lt;850000,"J2","J1"))</f>
        <v>#REF!</v>
      </c>
    </row>
    <row r="279" spans="5:5" ht="14.25" customHeight="1" x14ac:dyDescent="0.25">
      <c r="E279" s="21" t="e">
        <f>IF(ISBLANK(#REF!),"",IF(#REF!&lt;850000,"J2","J1"))</f>
        <v>#REF!</v>
      </c>
    </row>
    <row r="280" spans="5:5" ht="14.25" customHeight="1" x14ac:dyDescent="0.25">
      <c r="E280" s="21" t="e">
        <f>IF(ISBLANK(#REF!),"",IF(#REF!&lt;850000,"J2","J1"))</f>
        <v>#REF!</v>
      </c>
    </row>
    <row r="281" spans="5:5" ht="14.25" customHeight="1" x14ac:dyDescent="0.25">
      <c r="E281" s="21" t="e">
        <f>IF(ISBLANK(#REF!),"",IF(#REF!&lt;850000,"J2","J1"))</f>
        <v>#REF!</v>
      </c>
    </row>
    <row r="282" spans="5:5" ht="14.25" customHeight="1" x14ac:dyDescent="0.25">
      <c r="E282" s="21" t="e">
        <f>IF(ISBLANK(#REF!),"",IF(#REF!&lt;850000,"J2","J1"))</f>
        <v>#REF!</v>
      </c>
    </row>
    <row r="283" spans="5:5" ht="14.25" customHeight="1" x14ac:dyDescent="0.25">
      <c r="E283" s="21" t="e">
        <f>IF(ISBLANK(#REF!),"",IF(#REF!&lt;850000,"J2","J1"))</f>
        <v>#REF!</v>
      </c>
    </row>
    <row r="284" spans="5:5" ht="14.25" customHeight="1" x14ac:dyDescent="0.25">
      <c r="E284" s="21" t="e">
        <f>IF(ISBLANK(#REF!),"",IF(#REF!&lt;850000,"J2","J1"))</f>
        <v>#REF!</v>
      </c>
    </row>
    <row r="285" spans="5:5" ht="14.25" customHeight="1" x14ac:dyDescent="0.25">
      <c r="E285" s="21" t="e">
        <f>IF(ISBLANK(#REF!),"",IF(#REF!&lt;850000,"J2","J1"))</f>
        <v>#REF!</v>
      </c>
    </row>
    <row r="286" spans="5:5" ht="14.25" customHeight="1" x14ac:dyDescent="0.25">
      <c r="E286" s="21" t="e">
        <f>IF(ISBLANK(#REF!),"",IF(#REF!&lt;850000,"J2","J1"))</f>
        <v>#REF!</v>
      </c>
    </row>
    <row r="287" spans="5:5" ht="14.25" customHeight="1" x14ac:dyDescent="0.25">
      <c r="E287" s="21" t="e">
        <f>IF(ISBLANK(#REF!),"",IF(#REF!&lt;850000,"J2","J1"))</f>
        <v>#REF!</v>
      </c>
    </row>
    <row r="288" spans="5:5" ht="14.25" customHeight="1" x14ac:dyDescent="0.25">
      <c r="E288" s="21" t="e">
        <f>IF(ISBLANK(#REF!),"",IF(#REF!&lt;850000,"J2","J1"))</f>
        <v>#REF!</v>
      </c>
    </row>
    <row r="289" spans="5:5" ht="14.25" customHeight="1" x14ac:dyDescent="0.25">
      <c r="E289" s="21" t="e">
        <f>IF(ISBLANK(#REF!),"",IF(#REF!&lt;850000,"J2","J1"))</f>
        <v>#REF!</v>
      </c>
    </row>
    <row r="290" spans="5:5" ht="14.25" customHeight="1" x14ac:dyDescent="0.25">
      <c r="E290" s="21" t="e">
        <f>IF(ISBLANK(#REF!),"",IF(#REF!&lt;850000,"J2","J1"))</f>
        <v>#REF!</v>
      </c>
    </row>
    <row r="291" spans="5:5" ht="14.25" customHeight="1" x14ac:dyDescent="0.25">
      <c r="E291" s="21" t="e">
        <f>IF(ISBLANK(#REF!),"",IF(#REF!&lt;850000,"J2","J1"))</f>
        <v>#REF!</v>
      </c>
    </row>
    <row r="292" spans="5:5" ht="14.25" customHeight="1" x14ac:dyDescent="0.25">
      <c r="E292" s="21" t="e">
        <f>IF(ISBLANK(#REF!),"",IF(#REF!&lt;850000,"J2","J1"))</f>
        <v>#REF!</v>
      </c>
    </row>
    <row r="293" spans="5:5" ht="14.25" customHeight="1" x14ac:dyDescent="0.25">
      <c r="E293" s="21" t="e">
        <f>IF(ISBLANK(#REF!),"",IF(#REF!&lt;850000,"J2","J1"))</f>
        <v>#REF!</v>
      </c>
    </row>
    <row r="294" spans="5:5" ht="14.25" customHeight="1" x14ac:dyDescent="0.25">
      <c r="E294" s="21" t="e">
        <f>IF(ISBLANK(#REF!),"",IF(#REF!&lt;850000,"J2","J1"))</f>
        <v>#REF!</v>
      </c>
    </row>
    <row r="295" spans="5:5" ht="14.25" customHeight="1" x14ac:dyDescent="0.25">
      <c r="E295" s="21" t="e">
        <f>IF(ISBLANK(#REF!),"",IF(#REF!&lt;850000,"J2","J1"))</f>
        <v>#REF!</v>
      </c>
    </row>
    <row r="296" spans="5:5" ht="14.25" customHeight="1" x14ac:dyDescent="0.25">
      <c r="E296" s="21" t="e">
        <f>IF(ISBLANK(#REF!),"",IF(#REF!&lt;850000,"J2","J1"))</f>
        <v>#REF!</v>
      </c>
    </row>
    <row r="297" spans="5:5" ht="14.25" customHeight="1" x14ac:dyDescent="0.25">
      <c r="E297" s="21" t="e">
        <f>IF(ISBLANK(#REF!),"",IF(#REF!&lt;850000,"J2","J1"))</f>
        <v>#REF!</v>
      </c>
    </row>
    <row r="298" spans="5:5" ht="14.25" customHeight="1" x14ac:dyDescent="0.25">
      <c r="E298" s="21" t="e">
        <f>IF(ISBLANK(#REF!),"",IF(#REF!&lt;850000,"J2","J1"))</f>
        <v>#REF!</v>
      </c>
    </row>
    <row r="299" spans="5:5" ht="14.25" customHeight="1" x14ac:dyDescent="0.25">
      <c r="E299" s="21" t="e">
        <f>IF(ISBLANK(#REF!),"",IF(#REF!&lt;850000,"J2","J1"))</f>
        <v>#REF!</v>
      </c>
    </row>
    <row r="300" spans="5:5" ht="14.25" customHeight="1" x14ac:dyDescent="0.25">
      <c r="E300" s="21" t="e">
        <f>IF(ISBLANK(#REF!),"",IF(#REF!&lt;850000,"J2","J1"))</f>
        <v>#REF!</v>
      </c>
    </row>
    <row r="301" spans="5:5" ht="14.25" customHeight="1" x14ac:dyDescent="0.25">
      <c r="E301" s="21" t="e">
        <f>IF(ISBLANK(#REF!),"",IF(#REF!&lt;850000,"J2","J1"))</f>
        <v>#REF!</v>
      </c>
    </row>
    <row r="302" spans="5:5" ht="14.25" customHeight="1" x14ac:dyDescent="0.25">
      <c r="E302" s="21" t="e">
        <f>IF(ISBLANK(#REF!),"",IF(#REF!&lt;850000,"J2","J1"))</f>
        <v>#REF!</v>
      </c>
    </row>
    <row r="303" spans="5:5" ht="14.25" customHeight="1" x14ac:dyDescent="0.25">
      <c r="E303" s="21" t="e">
        <f>IF(ISBLANK(#REF!),"",IF(#REF!&lt;850000,"J2","J1"))</f>
        <v>#REF!</v>
      </c>
    </row>
    <row r="304" spans="5:5" ht="14.25" customHeight="1" x14ac:dyDescent="0.25">
      <c r="E304" s="21" t="e">
        <f>IF(ISBLANK(#REF!),"",IF(#REF!&lt;850000,"J2","J1"))</f>
        <v>#REF!</v>
      </c>
    </row>
    <row r="305" spans="5:5" ht="14.25" customHeight="1" x14ac:dyDescent="0.25">
      <c r="E305" s="21" t="e">
        <f>IF(ISBLANK(#REF!),"",IF(#REF!&lt;850000,"J2","J1"))</f>
        <v>#REF!</v>
      </c>
    </row>
    <row r="306" spans="5:5" ht="14.25" customHeight="1" x14ac:dyDescent="0.25">
      <c r="E306" s="21" t="e">
        <f>IF(ISBLANK(#REF!),"",IF(#REF!&lt;850000,"J2","J1"))</f>
        <v>#REF!</v>
      </c>
    </row>
    <row r="307" spans="5:5" ht="14.25" customHeight="1" x14ac:dyDescent="0.25">
      <c r="E307" s="21" t="e">
        <f>IF(ISBLANK(#REF!),"",IF(#REF!&lt;850000,"J2","J1"))</f>
        <v>#REF!</v>
      </c>
    </row>
    <row r="308" spans="5:5" ht="14.25" customHeight="1" x14ac:dyDescent="0.25">
      <c r="E308" s="21" t="e">
        <f>IF(ISBLANK(#REF!),"",IF(#REF!&lt;850000,"J2","J1"))</f>
        <v>#REF!</v>
      </c>
    </row>
    <row r="309" spans="5:5" ht="14.25" customHeight="1" x14ac:dyDescent="0.25">
      <c r="E309" s="21" t="e">
        <f>IF(ISBLANK(#REF!),"",IF(#REF!&lt;850000,"J2","J1"))</f>
        <v>#REF!</v>
      </c>
    </row>
    <row r="310" spans="5:5" ht="14.25" customHeight="1" x14ac:dyDescent="0.25">
      <c r="E310" s="21" t="e">
        <f>IF(ISBLANK(#REF!),"",IF(#REF!&lt;850000,"J2","J1"))</f>
        <v>#REF!</v>
      </c>
    </row>
    <row r="311" spans="5:5" ht="14.25" customHeight="1" x14ac:dyDescent="0.25">
      <c r="E311" s="21" t="e">
        <f>IF(ISBLANK(#REF!),"",IF(#REF!&lt;850000,"J2","J1"))</f>
        <v>#REF!</v>
      </c>
    </row>
    <row r="312" spans="5:5" ht="14.25" customHeight="1" x14ac:dyDescent="0.25">
      <c r="E312" s="21" t="e">
        <f>IF(ISBLANK(#REF!),"",IF(#REF!&lt;850000,"J2","J1"))</f>
        <v>#REF!</v>
      </c>
    </row>
    <row r="313" spans="5:5" ht="14.25" customHeight="1" x14ac:dyDescent="0.25">
      <c r="E313" s="21" t="e">
        <f>IF(ISBLANK(#REF!),"",IF(#REF!&lt;850000,"J2","J1"))</f>
        <v>#REF!</v>
      </c>
    </row>
    <row r="314" spans="5:5" ht="14.25" customHeight="1" x14ac:dyDescent="0.25">
      <c r="E314" s="21" t="e">
        <f>IF(ISBLANK(#REF!),"",IF(#REF!&lt;850000,"J2","J1"))</f>
        <v>#REF!</v>
      </c>
    </row>
    <row r="315" spans="5:5" ht="14.25" customHeight="1" x14ac:dyDescent="0.25">
      <c r="E315" s="21" t="e">
        <f>IF(ISBLANK(#REF!),"",IF(#REF!&lt;850000,"J2","J1"))</f>
        <v>#REF!</v>
      </c>
    </row>
    <row r="316" spans="5:5" ht="14.25" customHeight="1" x14ac:dyDescent="0.25">
      <c r="E316" s="21" t="e">
        <f>IF(ISBLANK(#REF!),"",IF(#REF!&lt;850000,"J2","J1"))</f>
        <v>#REF!</v>
      </c>
    </row>
    <row r="317" spans="5:5" ht="14.25" customHeight="1" x14ac:dyDescent="0.25">
      <c r="E317" s="21" t="e">
        <f>IF(ISBLANK(#REF!),"",IF(#REF!&lt;850000,"J2","J1"))</f>
        <v>#REF!</v>
      </c>
    </row>
    <row r="318" spans="5:5" ht="14.25" customHeight="1" x14ac:dyDescent="0.25">
      <c r="E318" s="21" t="e">
        <f>IF(ISBLANK(#REF!),"",IF(#REF!&lt;850000,"J2","J1"))</f>
        <v>#REF!</v>
      </c>
    </row>
    <row r="319" spans="5:5" ht="14.25" customHeight="1" x14ac:dyDescent="0.25">
      <c r="E319" s="21" t="e">
        <f>IF(ISBLANK(#REF!),"",IF(#REF!&lt;850000,"J2","J1"))</f>
        <v>#REF!</v>
      </c>
    </row>
    <row r="320" spans="5:5" ht="14.25" customHeight="1" x14ac:dyDescent="0.25">
      <c r="E320" s="21" t="e">
        <f>IF(ISBLANK(#REF!),"",IF(#REF!&lt;850000,"J2","J1"))</f>
        <v>#REF!</v>
      </c>
    </row>
    <row r="321" spans="5:5" ht="14.25" customHeight="1" x14ac:dyDescent="0.25">
      <c r="E321" s="21" t="e">
        <f>IF(ISBLANK(#REF!),"",IF(#REF!&lt;850000,"J2","J1"))</f>
        <v>#REF!</v>
      </c>
    </row>
    <row r="322" spans="5:5" ht="14.25" customHeight="1" x14ac:dyDescent="0.25">
      <c r="E322" s="21" t="e">
        <f>IF(ISBLANK(#REF!),"",IF(#REF!&lt;850000,"J2","J1"))</f>
        <v>#REF!</v>
      </c>
    </row>
    <row r="323" spans="5:5" x14ac:dyDescent="0.25">
      <c r="E323" s="21" t="e">
        <f>IF(ISBLANK(#REF!),"",IF(#REF!&lt;850000,"J2","J1"))</f>
        <v>#REF!</v>
      </c>
    </row>
    <row r="324" spans="5:5" x14ac:dyDescent="0.25">
      <c r="E324" s="21" t="e">
        <f>IF(ISBLANK(#REF!),"",IF(#REF!&lt;850000,"J2","J1"))</f>
        <v>#REF!</v>
      </c>
    </row>
    <row r="325" spans="5:5" x14ac:dyDescent="0.25">
      <c r="E325" s="21" t="e">
        <f>IF(ISBLANK(#REF!),"",IF(#REF!&lt;850000,"J2","J1"))</f>
        <v>#REF!</v>
      </c>
    </row>
    <row r="326" spans="5:5" x14ac:dyDescent="0.25">
      <c r="E326" s="21" t="e">
        <f>IF(ISBLANK(#REF!),"",IF(#REF!&lt;850000,"J2","J1"))</f>
        <v>#REF!</v>
      </c>
    </row>
    <row r="327" spans="5:5" x14ac:dyDescent="0.25">
      <c r="E327" s="21" t="e">
        <f>IF(ISBLANK(#REF!),"",IF(#REF!&lt;850000,"J2","J1"))</f>
        <v>#REF!</v>
      </c>
    </row>
    <row r="328" spans="5:5" x14ac:dyDescent="0.25">
      <c r="E328" s="21" t="e">
        <f>IF(ISBLANK(#REF!),"",IF(#REF!&lt;850000,"J2","J1"))</f>
        <v>#REF!</v>
      </c>
    </row>
    <row r="329" spans="5:5" x14ac:dyDescent="0.25">
      <c r="E329" s="21" t="e">
        <f>IF(ISBLANK(#REF!),"",IF(#REF!&lt;850000,"J2","J1"))</f>
        <v>#REF!</v>
      </c>
    </row>
    <row r="330" spans="5:5" x14ac:dyDescent="0.25">
      <c r="E330" s="21" t="e">
        <f>IF(ISBLANK(#REF!),"",IF(#REF!&lt;850000,"J2","J1"))</f>
        <v>#REF!</v>
      </c>
    </row>
    <row r="331" spans="5:5" x14ac:dyDescent="0.25">
      <c r="E331" s="21" t="e">
        <f>IF(ISBLANK(#REF!),"",IF(#REF!&lt;850000,"J2","J1"))</f>
        <v>#REF!</v>
      </c>
    </row>
    <row r="332" spans="5:5" x14ac:dyDescent="0.25">
      <c r="E332" s="21" t="e">
        <f>IF(ISBLANK(#REF!),"",IF(#REF!&lt;850000,"J2","J1"))</f>
        <v>#REF!</v>
      </c>
    </row>
    <row r="333" spans="5:5" x14ac:dyDescent="0.25">
      <c r="E333" s="21" t="e">
        <f>IF(ISBLANK(#REF!),"",IF(#REF!&lt;850000,"J2","J1"))</f>
        <v>#REF!</v>
      </c>
    </row>
    <row r="334" spans="5:5" x14ac:dyDescent="0.25">
      <c r="E334" s="21" t="e">
        <f>IF(ISBLANK(#REF!),"",IF(#REF!&lt;850000,"J2","J1"))</f>
        <v>#REF!</v>
      </c>
    </row>
    <row r="335" spans="5:5" x14ac:dyDescent="0.25">
      <c r="E335" s="21" t="e">
        <f>IF(ISBLANK(#REF!),"",IF(#REF!&lt;850000,"J2","J1"))</f>
        <v>#REF!</v>
      </c>
    </row>
    <row r="336" spans="5:5" x14ac:dyDescent="0.25">
      <c r="E336" s="21" t="e">
        <f>IF(ISBLANK(#REF!),"",IF(#REF!&lt;850000,"J2","J1"))</f>
        <v>#REF!</v>
      </c>
    </row>
    <row r="337" spans="5:5" x14ac:dyDescent="0.25">
      <c r="E337" s="21" t="e">
        <f>IF(ISBLANK(#REF!),"",IF(#REF!&lt;850000,"J2","J1"))</f>
        <v>#REF!</v>
      </c>
    </row>
    <row r="338" spans="5:5" x14ac:dyDescent="0.25">
      <c r="E338" s="21" t="e">
        <f>IF(ISBLANK(#REF!),"",IF(#REF!&lt;850000,"J2","J1"))</f>
        <v>#REF!</v>
      </c>
    </row>
    <row r="339" spans="5:5" x14ac:dyDescent="0.25">
      <c r="E339" s="21" t="e">
        <f>IF(ISBLANK(#REF!),"",IF(#REF!&lt;850000,"J2","J1"))</f>
        <v>#REF!</v>
      </c>
    </row>
    <row r="340" spans="5:5" x14ac:dyDescent="0.25">
      <c r="E340" s="21" t="e">
        <f>IF(ISBLANK(#REF!),"",IF(#REF!&lt;850000,"J2","J1"))</f>
        <v>#REF!</v>
      </c>
    </row>
    <row r="341" spans="5:5" x14ac:dyDescent="0.25">
      <c r="E341" s="21" t="e">
        <f>IF(ISBLANK(#REF!),"",IF(#REF!&lt;850000,"J2","J1"))</f>
        <v>#REF!</v>
      </c>
    </row>
    <row r="342" spans="5:5" x14ac:dyDescent="0.25">
      <c r="E342" s="21" t="e">
        <f>IF(ISBLANK(#REF!),"",IF(#REF!&lt;850000,"J2","J1"))</f>
        <v>#REF!</v>
      </c>
    </row>
    <row r="343" spans="5:5" x14ac:dyDescent="0.25">
      <c r="E343" s="21" t="e">
        <f>IF(ISBLANK(#REF!),"",IF(#REF!&lt;850000,"J2","J1"))</f>
        <v>#REF!</v>
      </c>
    </row>
    <row r="344" spans="5:5" x14ac:dyDescent="0.25">
      <c r="E344" s="21" t="e">
        <f>IF(ISBLANK(#REF!),"",IF(#REF!&lt;850000,"J2","J1"))</f>
        <v>#REF!</v>
      </c>
    </row>
    <row r="345" spans="5:5" x14ac:dyDescent="0.25">
      <c r="E345" s="21" t="e">
        <f>IF(ISBLANK(#REF!),"",IF(#REF!&lt;850000,"J2","J1"))</f>
        <v>#REF!</v>
      </c>
    </row>
    <row r="346" spans="5:5" x14ac:dyDescent="0.25">
      <c r="E346" s="21" t="e">
        <f>IF(ISBLANK(#REF!),"",IF(#REF!&lt;850000,"J2","J1"))</f>
        <v>#REF!</v>
      </c>
    </row>
    <row r="347" spans="5:5" x14ac:dyDescent="0.25">
      <c r="E347" s="21" t="e">
        <f>IF(ISBLANK(#REF!),"",IF(#REF!&lt;850000,"J2","J1"))</f>
        <v>#REF!</v>
      </c>
    </row>
    <row r="348" spans="5:5" x14ac:dyDescent="0.25">
      <c r="E348" s="21" t="e">
        <f>IF(ISBLANK(#REF!),"",IF(#REF!&lt;850000,"J2","J1"))</f>
        <v>#REF!</v>
      </c>
    </row>
    <row r="349" spans="5:5" x14ac:dyDescent="0.25">
      <c r="E349" s="21" t="e">
        <f>IF(ISBLANK(#REF!),"",IF(#REF!&lt;850000,"J2","J1"))</f>
        <v>#REF!</v>
      </c>
    </row>
    <row r="350" spans="5:5" x14ac:dyDescent="0.25">
      <c r="E350" s="21" t="e">
        <f>IF(ISBLANK(#REF!),"",IF(#REF!&lt;850000,"J2","J1"))</f>
        <v>#REF!</v>
      </c>
    </row>
    <row r="351" spans="5:5" x14ac:dyDescent="0.25">
      <c r="E351" s="21" t="e">
        <f>IF(ISBLANK(#REF!),"",IF(#REF!&lt;850000,"J2","J1"))</f>
        <v>#REF!</v>
      </c>
    </row>
    <row r="352" spans="5:5" x14ac:dyDescent="0.25">
      <c r="E352" s="21" t="e">
        <f>IF(ISBLANK(#REF!),"",IF(#REF!&lt;850000,"J2","J1"))</f>
        <v>#REF!</v>
      </c>
    </row>
    <row r="353" spans="5:5" x14ac:dyDescent="0.25">
      <c r="E353" s="21" t="e">
        <f>IF(ISBLANK(#REF!),"",IF(#REF!&lt;850000,"J2","J1"))</f>
        <v>#REF!</v>
      </c>
    </row>
    <row r="354" spans="5:5" x14ac:dyDescent="0.25">
      <c r="E354" s="21" t="e">
        <f>IF(ISBLANK(#REF!),"",IF(#REF!&lt;850000,"J2","J1"))</f>
        <v>#REF!</v>
      </c>
    </row>
    <row r="355" spans="5:5" x14ac:dyDescent="0.25">
      <c r="E355" s="21" t="e">
        <f>IF(ISBLANK(#REF!),"",IF(#REF!&lt;850000,"J2","J1"))</f>
        <v>#REF!</v>
      </c>
    </row>
    <row r="356" spans="5:5" x14ac:dyDescent="0.25">
      <c r="E356" s="21" t="e">
        <f>IF(ISBLANK(#REF!),"",IF(#REF!&lt;850000,"J2","J1"))</f>
        <v>#REF!</v>
      </c>
    </row>
    <row r="357" spans="5:5" x14ac:dyDescent="0.25">
      <c r="E357" s="21" t="e">
        <f>IF(ISBLANK(#REF!),"",IF(#REF!&lt;850000,"J2","J1"))</f>
        <v>#REF!</v>
      </c>
    </row>
    <row r="358" spans="5:5" x14ac:dyDescent="0.25">
      <c r="E358" s="21" t="e">
        <f>IF(ISBLANK(#REF!),"",IF(#REF!&lt;850000,"J2","J1"))</f>
        <v>#REF!</v>
      </c>
    </row>
    <row r="359" spans="5:5" x14ac:dyDescent="0.25">
      <c r="E359" s="21" t="e">
        <f>IF(ISBLANK(#REF!),"",IF(#REF!&lt;850000,"J2","J1"))</f>
        <v>#REF!</v>
      </c>
    </row>
    <row r="360" spans="5:5" x14ac:dyDescent="0.25">
      <c r="E360" s="21" t="e">
        <f>IF(ISBLANK(#REF!),"",IF(#REF!&lt;850000,"J2","J1"))</f>
        <v>#REF!</v>
      </c>
    </row>
    <row r="361" spans="5:5" x14ac:dyDescent="0.25">
      <c r="E361" s="21" t="e">
        <f>IF(ISBLANK(#REF!),"",IF(#REF!&lt;850000,"J2","J1"))</f>
        <v>#REF!</v>
      </c>
    </row>
    <row r="362" spans="5:5" x14ac:dyDescent="0.25">
      <c r="E362" s="21" t="e">
        <f>IF(ISBLANK(#REF!),"",IF(#REF!&lt;850000,"J2","J1"))</f>
        <v>#REF!</v>
      </c>
    </row>
    <row r="363" spans="5:5" x14ac:dyDescent="0.25">
      <c r="E363" s="21" t="e">
        <f>IF(ISBLANK(#REF!),"",IF(#REF!&lt;850000,"J2","J1"))</f>
        <v>#REF!</v>
      </c>
    </row>
    <row r="364" spans="5:5" x14ac:dyDescent="0.25">
      <c r="E364" s="21" t="e">
        <f>IF(ISBLANK(#REF!),"",IF(#REF!&lt;850000,"J2","J1"))</f>
        <v>#REF!</v>
      </c>
    </row>
    <row r="365" spans="5:5" x14ac:dyDescent="0.25">
      <c r="E365" s="21" t="e">
        <f>IF(ISBLANK(#REF!),"",IF(#REF!&lt;850000,"J2","J1"))</f>
        <v>#REF!</v>
      </c>
    </row>
    <row r="366" spans="5:5" x14ac:dyDescent="0.25">
      <c r="E366" s="21" t="e">
        <f>IF(ISBLANK(#REF!),"",IF(#REF!&lt;850000,"J2","J1"))</f>
        <v>#REF!</v>
      </c>
    </row>
    <row r="367" spans="5:5" x14ac:dyDescent="0.25">
      <c r="E367" s="21" t="e">
        <f>IF(ISBLANK(#REF!),"",IF(#REF!&lt;850000,"J2","J1"))</f>
        <v>#REF!</v>
      </c>
    </row>
    <row r="368" spans="5:5" x14ac:dyDescent="0.25">
      <c r="E368" s="21" t="e">
        <f>IF(ISBLANK(#REF!),"",IF(#REF!&lt;850000,"J2","J1"))</f>
        <v>#REF!</v>
      </c>
    </row>
    <row r="369" spans="5:5" x14ac:dyDescent="0.25">
      <c r="E369" s="21" t="e">
        <f>IF(ISBLANK(#REF!),"",IF(#REF!&lt;850000,"J2","J1"))</f>
        <v>#REF!</v>
      </c>
    </row>
    <row r="370" spans="5:5" x14ac:dyDescent="0.25">
      <c r="E370" s="21" t="e">
        <f>IF(ISBLANK(#REF!),"",IF(#REF!&lt;850000,"J2","J1"))</f>
        <v>#REF!</v>
      </c>
    </row>
    <row r="371" spans="5:5" x14ac:dyDescent="0.25">
      <c r="E371" s="21" t="e">
        <f>IF(ISBLANK(#REF!),"",IF(#REF!&lt;850000,"J2","J1"))</f>
        <v>#REF!</v>
      </c>
    </row>
    <row r="372" spans="5:5" x14ac:dyDescent="0.25">
      <c r="E372" s="21" t="e">
        <f>IF(ISBLANK(#REF!),"",IF(#REF!&lt;850000,"J2","J1"))</f>
        <v>#REF!</v>
      </c>
    </row>
    <row r="373" spans="5:5" x14ac:dyDescent="0.25">
      <c r="E373" s="21" t="e">
        <f>IF(ISBLANK(#REF!),"",IF(#REF!&lt;850000,"J2","J1"))</f>
        <v>#REF!</v>
      </c>
    </row>
    <row r="374" spans="5:5" x14ac:dyDescent="0.25">
      <c r="E374" s="21" t="e">
        <f>IF(ISBLANK(#REF!),"",IF(#REF!&lt;850000,"J2","J1"))</f>
        <v>#REF!</v>
      </c>
    </row>
    <row r="375" spans="5:5" x14ac:dyDescent="0.25">
      <c r="E375" s="21" t="e">
        <f>IF(ISBLANK(#REF!),"",IF(#REF!&lt;850000,"J2","J1"))</f>
        <v>#REF!</v>
      </c>
    </row>
    <row r="376" spans="5:5" x14ac:dyDescent="0.25">
      <c r="E376" s="21" t="e">
        <f>IF(ISBLANK(#REF!),"",IF(#REF!&lt;850000,"J2","J1"))</f>
        <v>#REF!</v>
      </c>
    </row>
    <row r="377" spans="5:5" x14ac:dyDescent="0.25">
      <c r="E377" s="21" t="e">
        <f>IF(ISBLANK(#REF!),"",IF(#REF!&lt;850000,"J2","J1"))</f>
        <v>#REF!</v>
      </c>
    </row>
    <row r="378" spans="5:5" x14ac:dyDescent="0.25">
      <c r="E378" s="21" t="e">
        <f>IF(ISBLANK(#REF!),"",IF(#REF!&lt;850000,"J2","J1"))</f>
        <v>#REF!</v>
      </c>
    </row>
    <row r="379" spans="5:5" x14ac:dyDescent="0.25">
      <c r="E379" s="21" t="e">
        <f>IF(ISBLANK(#REF!),"",IF(#REF!&lt;850000,"J2","J1"))</f>
        <v>#REF!</v>
      </c>
    </row>
    <row r="380" spans="5:5" x14ac:dyDescent="0.25">
      <c r="E380" s="21" t="e">
        <f>IF(ISBLANK(#REF!),"",IF(#REF!&lt;850000,"J2","J1"))</f>
        <v>#REF!</v>
      </c>
    </row>
    <row r="381" spans="5:5" x14ac:dyDescent="0.25">
      <c r="E381" s="21" t="e">
        <f>IF(ISBLANK(#REF!),"",IF(#REF!&lt;850000,"J2","J1"))</f>
        <v>#REF!</v>
      </c>
    </row>
    <row r="382" spans="5:5" x14ac:dyDescent="0.25">
      <c r="E382" s="21" t="e">
        <f>IF(ISBLANK(#REF!),"",IF(#REF!&lt;850000,"J2","J1"))</f>
        <v>#REF!</v>
      </c>
    </row>
    <row r="383" spans="5:5" x14ac:dyDescent="0.25">
      <c r="E383" s="21" t="e">
        <f>IF(ISBLANK(#REF!),"",IF(#REF!&lt;850000,"J2","J1"))</f>
        <v>#REF!</v>
      </c>
    </row>
    <row r="384" spans="5:5" x14ac:dyDescent="0.25">
      <c r="E384" s="21" t="e">
        <f>IF(ISBLANK(#REF!),"",IF(#REF!&lt;850000,"J2","J1"))</f>
        <v>#REF!</v>
      </c>
    </row>
    <row r="385" spans="5:5" x14ac:dyDescent="0.25">
      <c r="E385" s="21" t="e">
        <f>IF(ISBLANK(#REF!),"",IF(#REF!&lt;850000,"J2","J1"))</f>
        <v>#REF!</v>
      </c>
    </row>
    <row r="386" spans="5:5" x14ac:dyDescent="0.25">
      <c r="E386" s="21" t="e">
        <f>IF(ISBLANK(#REF!),"",IF(#REF!&lt;850000,"J2","J1"))</f>
        <v>#REF!</v>
      </c>
    </row>
    <row r="387" spans="5:5" x14ac:dyDescent="0.25">
      <c r="E387" s="21" t="e">
        <f>IF(ISBLANK(#REF!),"",IF(#REF!&lt;850000,"J2","J1"))</f>
        <v>#REF!</v>
      </c>
    </row>
    <row r="388" spans="5:5" x14ac:dyDescent="0.25">
      <c r="E388" s="21" t="e">
        <f>IF(ISBLANK(#REF!),"",IF(#REF!&lt;850000,"J2","J1"))</f>
        <v>#REF!</v>
      </c>
    </row>
    <row r="389" spans="5:5" x14ac:dyDescent="0.25">
      <c r="E389" s="21" t="e">
        <f>IF(ISBLANK(#REF!),"",IF(#REF!&lt;850000,"J2","J1"))</f>
        <v>#REF!</v>
      </c>
    </row>
    <row r="390" spans="5:5" x14ac:dyDescent="0.25">
      <c r="E390" s="21" t="e">
        <f>IF(ISBLANK(#REF!),"",IF(#REF!&lt;850000,"J2","J1"))</f>
        <v>#REF!</v>
      </c>
    </row>
    <row r="391" spans="5:5" x14ac:dyDescent="0.25">
      <c r="E391" s="21" t="e">
        <f>IF(ISBLANK(#REF!),"",IF(#REF!&lt;850000,"J2","J1"))</f>
        <v>#REF!</v>
      </c>
    </row>
    <row r="392" spans="5:5" x14ac:dyDescent="0.25">
      <c r="E392" s="21" t="e">
        <f>IF(ISBLANK(#REF!),"",IF(#REF!&lt;850000,"J2","J1"))</f>
        <v>#REF!</v>
      </c>
    </row>
    <row r="393" spans="5:5" x14ac:dyDescent="0.25">
      <c r="E393" s="21" t="e">
        <f>IF(ISBLANK(#REF!),"",IF(#REF!&lt;850000,"J2","J1"))</f>
        <v>#REF!</v>
      </c>
    </row>
    <row r="394" spans="5:5" x14ac:dyDescent="0.25">
      <c r="E394" s="21" t="e">
        <f>IF(ISBLANK(#REF!),"",IF(#REF!&lt;850000,"J2","J1"))</f>
        <v>#REF!</v>
      </c>
    </row>
    <row r="395" spans="5:5" x14ac:dyDescent="0.25">
      <c r="E395" s="21" t="e">
        <f>IF(ISBLANK(#REF!),"",IF(#REF!&lt;850000,"J2","J1"))</f>
        <v>#REF!</v>
      </c>
    </row>
    <row r="396" spans="5:5" x14ac:dyDescent="0.25">
      <c r="E396" s="21" t="e">
        <f>IF(ISBLANK(#REF!),"",IF(#REF!&lt;850000,"J2","J1"))</f>
        <v>#REF!</v>
      </c>
    </row>
    <row r="397" spans="5:5" x14ac:dyDescent="0.25">
      <c r="E397" s="21" t="e">
        <f>IF(ISBLANK(#REF!),"",IF(#REF!&lt;850000,"J2","J1"))</f>
        <v>#REF!</v>
      </c>
    </row>
    <row r="398" spans="5:5" x14ac:dyDescent="0.25">
      <c r="E398" s="21" t="e">
        <f>IF(ISBLANK(#REF!),"",IF(#REF!&lt;850000,"J2","J1"))</f>
        <v>#REF!</v>
      </c>
    </row>
    <row r="399" spans="5:5" x14ac:dyDescent="0.25">
      <c r="E399" s="21" t="e">
        <f>IF(ISBLANK(#REF!),"",IF(#REF!&lt;850000,"J2","J1"))</f>
        <v>#REF!</v>
      </c>
    </row>
    <row r="400" spans="5:5" x14ac:dyDescent="0.25">
      <c r="E400" s="21" t="e">
        <f>IF(ISBLANK(#REF!),"",IF(#REF!&lt;850000,"J2","J1"))</f>
        <v>#REF!</v>
      </c>
    </row>
    <row r="401" spans="5:5" x14ac:dyDescent="0.25">
      <c r="E401" s="21" t="e">
        <f>IF(ISBLANK(#REF!),"",IF(#REF!&lt;850000,"J2","J1"))</f>
        <v>#REF!</v>
      </c>
    </row>
    <row r="402" spans="5:5" x14ac:dyDescent="0.25">
      <c r="E402" s="21" t="e">
        <f>IF(ISBLANK(#REF!),"",IF(#REF!&lt;850000,"J2","J1"))</f>
        <v>#REF!</v>
      </c>
    </row>
    <row r="403" spans="5:5" x14ac:dyDescent="0.25">
      <c r="E403" s="21" t="e">
        <f>IF(ISBLANK(#REF!),"",IF(#REF!&lt;850000,"J2","J1"))</f>
        <v>#REF!</v>
      </c>
    </row>
    <row r="404" spans="5:5" x14ac:dyDescent="0.25">
      <c r="E404" s="21" t="e">
        <f>IF(ISBLANK(#REF!),"",IF(#REF!&lt;850000,"J2","J1"))</f>
        <v>#REF!</v>
      </c>
    </row>
    <row r="405" spans="5:5" x14ac:dyDescent="0.25">
      <c r="E405" s="21" t="e">
        <f>IF(ISBLANK(#REF!),"",IF(#REF!&lt;850000,"J2","J1"))</f>
        <v>#REF!</v>
      </c>
    </row>
    <row r="406" spans="5:5" x14ac:dyDescent="0.25">
      <c r="E406" s="21" t="e">
        <f>IF(ISBLANK(#REF!),"",IF(#REF!&lt;850000,"J2","J1"))</f>
        <v>#REF!</v>
      </c>
    </row>
    <row r="407" spans="5:5" x14ac:dyDescent="0.25">
      <c r="E407" s="21" t="e">
        <f>IF(ISBLANK(#REF!),"",IF(#REF!&lt;850000,"J2","J1"))</f>
        <v>#REF!</v>
      </c>
    </row>
    <row r="408" spans="5:5" x14ac:dyDescent="0.25">
      <c r="E408" s="21" t="e">
        <f>IF(ISBLANK(#REF!),"",IF(#REF!&lt;850000,"J2","J1"))</f>
        <v>#REF!</v>
      </c>
    </row>
    <row r="409" spans="5:5" x14ac:dyDescent="0.25">
      <c r="E409" s="21" t="e">
        <f>IF(ISBLANK(#REF!),"",IF(#REF!&lt;850000,"J2","J1"))</f>
        <v>#REF!</v>
      </c>
    </row>
    <row r="410" spans="5:5" x14ac:dyDescent="0.25">
      <c r="E410" s="21" t="e">
        <f>IF(ISBLANK(#REF!),"",IF(#REF!&lt;850000,"J2","J1"))</f>
        <v>#REF!</v>
      </c>
    </row>
    <row r="411" spans="5:5" x14ac:dyDescent="0.25">
      <c r="E411" s="21" t="e">
        <f>IF(ISBLANK(#REF!),"",IF(#REF!&lt;850000,"J2","J1"))</f>
        <v>#REF!</v>
      </c>
    </row>
    <row r="412" spans="5:5" x14ac:dyDescent="0.25">
      <c r="E412" s="21" t="e">
        <f>IF(ISBLANK(#REF!),"",IF(#REF!&lt;850000,"J2","J1"))</f>
        <v>#REF!</v>
      </c>
    </row>
    <row r="413" spans="5:5" x14ac:dyDescent="0.25">
      <c r="E413" s="21" t="e">
        <f>IF(ISBLANK(#REF!),"",IF(#REF!&lt;850000,"J2","J1"))</f>
        <v>#REF!</v>
      </c>
    </row>
    <row r="414" spans="5:5" x14ac:dyDescent="0.25">
      <c r="E414" s="21" t="e">
        <f>IF(ISBLANK(#REF!),"",IF(#REF!&lt;850000,"J2","J1"))</f>
        <v>#REF!</v>
      </c>
    </row>
    <row r="415" spans="5:5" x14ac:dyDescent="0.25">
      <c r="E415" s="21" t="e">
        <f>IF(ISBLANK(#REF!),"",IF(#REF!&lt;850000,"J2","J1"))</f>
        <v>#REF!</v>
      </c>
    </row>
    <row r="416" spans="5:5" x14ac:dyDescent="0.25">
      <c r="E416" s="21" t="e">
        <f>IF(ISBLANK(#REF!),"",IF(#REF!&lt;850000,"J2","J1"))</f>
        <v>#REF!</v>
      </c>
    </row>
    <row r="417" spans="5:5" x14ac:dyDescent="0.25">
      <c r="E417" s="21" t="e">
        <f>IF(ISBLANK(#REF!),"",IF(#REF!&lt;850000,"J2","J1"))</f>
        <v>#REF!</v>
      </c>
    </row>
    <row r="418" spans="5:5" x14ac:dyDescent="0.25">
      <c r="E418" s="21" t="e">
        <f>IF(ISBLANK(#REF!),"",IF(#REF!&lt;850000,"J2","J1"))</f>
        <v>#REF!</v>
      </c>
    </row>
    <row r="419" spans="5:5" x14ac:dyDescent="0.25">
      <c r="E419" s="21" t="e">
        <f>IF(ISBLANK(#REF!),"",IF(#REF!&lt;850000,"J2","J1"))</f>
        <v>#REF!</v>
      </c>
    </row>
    <row r="420" spans="5:5" x14ac:dyDescent="0.25">
      <c r="E420" s="21" t="e">
        <f>IF(ISBLANK(#REF!),"",IF(#REF!&lt;850000,"J2","J1"))</f>
        <v>#REF!</v>
      </c>
    </row>
    <row r="421" spans="5:5" x14ac:dyDescent="0.25">
      <c r="E421" s="21" t="e">
        <f>IF(ISBLANK(#REF!),"",IF(#REF!&lt;850000,"J2","J1"))</f>
        <v>#REF!</v>
      </c>
    </row>
    <row r="422" spans="5:5" x14ac:dyDescent="0.25">
      <c r="E422" s="21" t="e">
        <f>IF(ISBLANK(#REF!),"",IF(#REF!&lt;850000,"J2","J1"))</f>
        <v>#REF!</v>
      </c>
    </row>
    <row r="423" spans="5:5" x14ac:dyDescent="0.25">
      <c r="E423" s="21" t="e">
        <f>IF(ISBLANK(#REF!),"",IF(#REF!&lt;850000,"J2","J1"))</f>
        <v>#REF!</v>
      </c>
    </row>
    <row r="424" spans="5:5" x14ac:dyDescent="0.25">
      <c r="E424" s="21" t="e">
        <f>IF(ISBLANK(#REF!),"",IF(#REF!&lt;850000,"J2","J1"))</f>
        <v>#REF!</v>
      </c>
    </row>
    <row r="425" spans="5:5" x14ac:dyDescent="0.25">
      <c r="E425" s="21" t="e">
        <f>IF(ISBLANK(#REF!),"",IF(#REF!&lt;850000,"J2","J1"))</f>
        <v>#REF!</v>
      </c>
    </row>
    <row r="426" spans="5:5" x14ac:dyDescent="0.25">
      <c r="E426" s="21" t="e">
        <f>IF(ISBLANK(#REF!),"",IF(#REF!&lt;850000,"J2","J1"))</f>
        <v>#REF!</v>
      </c>
    </row>
    <row r="427" spans="5:5" x14ac:dyDescent="0.25">
      <c r="E427" s="21" t="e">
        <f>IF(ISBLANK(#REF!),"",IF(#REF!&lt;850000,"J2","J1"))</f>
        <v>#REF!</v>
      </c>
    </row>
    <row r="428" spans="5:5" x14ac:dyDescent="0.25">
      <c r="E428" s="21" t="e">
        <f>IF(ISBLANK(#REF!),"",IF(#REF!&lt;850000,"J2","J1"))</f>
        <v>#REF!</v>
      </c>
    </row>
    <row r="429" spans="5:5" x14ac:dyDescent="0.25">
      <c r="E429" s="21" t="e">
        <f>IF(ISBLANK(#REF!),"",IF(#REF!&lt;850000,"J2","J1"))</f>
        <v>#REF!</v>
      </c>
    </row>
    <row r="430" spans="5:5" x14ac:dyDescent="0.25">
      <c r="E430" s="21" t="e">
        <f>IF(ISBLANK(#REF!),"",IF(#REF!&lt;850000,"J2","J1"))</f>
        <v>#REF!</v>
      </c>
    </row>
    <row r="431" spans="5:5" x14ac:dyDescent="0.25">
      <c r="E431" s="21" t="e">
        <f>IF(ISBLANK(#REF!),"",IF(#REF!&lt;850000,"J2","J1"))</f>
        <v>#REF!</v>
      </c>
    </row>
    <row r="432" spans="5:5" x14ac:dyDescent="0.25">
      <c r="E432" s="21" t="e">
        <f>IF(ISBLANK(#REF!),"",IF(#REF!&lt;850000,"J2","J1"))</f>
        <v>#REF!</v>
      </c>
    </row>
    <row r="433" spans="5:5" x14ac:dyDescent="0.25">
      <c r="E433" s="21" t="e">
        <f>IF(ISBLANK(#REF!),"",IF(#REF!&lt;850000,"J2","J1"))</f>
        <v>#REF!</v>
      </c>
    </row>
    <row r="434" spans="5:5" x14ac:dyDescent="0.25">
      <c r="E434" s="21" t="e">
        <f>IF(ISBLANK(#REF!),"",IF(#REF!&lt;850000,"J2","J1"))</f>
        <v>#REF!</v>
      </c>
    </row>
    <row r="435" spans="5:5" x14ac:dyDescent="0.25">
      <c r="E435" s="21" t="e">
        <f>IF(ISBLANK(#REF!),"",IF(#REF!&lt;850000,"J2","J1"))</f>
        <v>#REF!</v>
      </c>
    </row>
    <row r="436" spans="5:5" x14ac:dyDescent="0.25">
      <c r="E436" s="21" t="e">
        <f>IF(ISBLANK(#REF!),"",IF(#REF!&lt;850000,"J2","J1"))</f>
        <v>#REF!</v>
      </c>
    </row>
    <row r="437" spans="5:5" x14ac:dyDescent="0.25">
      <c r="E437" s="21" t="e">
        <f>IF(ISBLANK(#REF!),"",IF(#REF!&lt;850000,"J2","J1"))</f>
        <v>#REF!</v>
      </c>
    </row>
    <row r="438" spans="5:5" x14ac:dyDescent="0.25">
      <c r="E438" s="21" t="e">
        <f>IF(ISBLANK(#REF!),"",IF(#REF!&lt;850000,"J2","J1"))</f>
        <v>#REF!</v>
      </c>
    </row>
    <row r="439" spans="5:5" x14ac:dyDescent="0.25">
      <c r="E439" s="21" t="e">
        <f>IF(ISBLANK(#REF!),"",IF(#REF!&lt;850000,"J2","J1"))</f>
        <v>#REF!</v>
      </c>
    </row>
    <row r="440" spans="5:5" x14ac:dyDescent="0.25">
      <c r="E440" s="21" t="e">
        <f>IF(ISBLANK(#REF!),"",IF(#REF!&lt;850000,"J2","J1"))</f>
        <v>#REF!</v>
      </c>
    </row>
    <row r="441" spans="5:5" x14ac:dyDescent="0.25">
      <c r="E441" s="21" t="e">
        <f>IF(ISBLANK(#REF!),"",IF(#REF!&lt;850000,"J2","J1"))</f>
        <v>#REF!</v>
      </c>
    </row>
    <row r="442" spans="5:5" x14ac:dyDescent="0.25">
      <c r="E442" s="21" t="e">
        <f>IF(ISBLANK(#REF!),"",IF(#REF!&lt;850000,"J2","J1"))</f>
        <v>#REF!</v>
      </c>
    </row>
    <row r="443" spans="5:5" x14ac:dyDescent="0.25">
      <c r="E443" s="21" t="e">
        <f>IF(ISBLANK(#REF!),"",IF(#REF!&lt;850000,"J2","J1"))</f>
        <v>#REF!</v>
      </c>
    </row>
    <row r="444" spans="5:5" x14ac:dyDescent="0.25">
      <c r="E444" s="21" t="e">
        <f>IF(ISBLANK(#REF!),"",IF(#REF!&lt;850000,"J2","J1"))</f>
        <v>#REF!</v>
      </c>
    </row>
    <row r="445" spans="5:5" x14ac:dyDescent="0.25">
      <c r="E445" s="21" t="e">
        <f>IF(ISBLANK(#REF!),"",IF(#REF!&lt;850000,"J2","J1"))</f>
        <v>#REF!</v>
      </c>
    </row>
    <row r="446" spans="5:5" x14ac:dyDescent="0.25">
      <c r="E446" s="21" t="e">
        <f>IF(ISBLANK(#REF!),"",IF(#REF!&lt;850000,"J2","J1"))</f>
        <v>#REF!</v>
      </c>
    </row>
    <row r="447" spans="5:5" x14ac:dyDescent="0.25">
      <c r="E447" s="21" t="e">
        <f>IF(ISBLANK(#REF!),"",IF(#REF!&lt;850000,"J2","J1"))</f>
        <v>#REF!</v>
      </c>
    </row>
    <row r="448" spans="5:5" x14ac:dyDescent="0.25">
      <c r="E448" s="21" t="e">
        <f>IF(ISBLANK(#REF!),"",IF(#REF!&lt;850000,"J2","J1"))</f>
        <v>#REF!</v>
      </c>
    </row>
    <row r="449" spans="5:5" x14ac:dyDescent="0.25">
      <c r="E449" s="21" t="e">
        <f>IF(ISBLANK(#REF!),"",IF(#REF!&lt;850000,"J2","J1"))</f>
        <v>#REF!</v>
      </c>
    </row>
    <row r="450" spans="5:5" x14ac:dyDescent="0.25">
      <c r="E450" s="21" t="e">
        <f>IF(ISBLANK(#REF!),"",IF(#REF!&lt;850000,"J2","J1"))</f>
        <v>#REF!</v>
      </c>
    </row>
    <row r="451" spans="5:5" x14ac:dyDescent="0.25">
      <c r="E451" s="21" t="e">
        <f>IF(ISBLANK(#REF!),"",IF(#REF!&lt;850000,"J2","J1"))</f>
        <v>#REF!</v>
      </c>
    </row>
    <row r="452" spans="5:5" x14ac:dyDescent="0.25">
      <c r="E452" s="21" t="e">
        <f>IF(ISBLANK(#REF!),"",IF(#REF!&lt;850000,"J2","J1"))</f>
        <v>#REF!</v>
      </c>
    </row>
    <row r="453" spans="5:5" x14ac:dyDescent="0.25">
      <c r="E453" s="21" t="e">
        <f>IF(ISBLANK(#REF!),"",IF(#REF!&lt;850000,"J2","J1"))</f>
        <v>#REF!</v>
      </c>
    </row>
    <row r="454" spans="5:5" x14ac:dyDescent="0.25">
      <c r="E454" s="21" t="e">
        <f>IF(ISBLANK(#REF!),"",IF(#REF!&lt;850000,"J2","J1"))</f>
        <v>#REF!</v>
      </c>
    </row>
    <row r="455" spans="5:5" x14ac:dyDescent="0.25">
      <c r="E455" s="21" t="e">
        <f>IF(ISBLANK(#REF!),"",IF(#REF!&lt;850000,"J2","J1"))</f>
        <v>#REF!</v>
      </c>
    </row>
    <row r="456" spans="5:5" x14ac:dyDescent="0.25">
      <c r="E456" s="21" t="e">
        <f>IF(ISBLANK(#REF!),"",IF(#REF!&lt;850000,"J2","J1"))</f>
        <v>#REF!</v>
      </c>
    </row>
    <row r="457" spans="5:5" x14ac:dyDescent="0.25">
      <c r="E457" s="21" t="e">
        <f>IF(ISBLANK(#REF!),"",IF(#REF!&lt;850000,"J2","J1"))</f>
        <v>#REF!</v>
      </c>
    </row>
    <row r="458" spans="5:5" x14ac:dyDescent="0.25">
      <c r="E458" s="21" t="e">
        <f>IF(ISBLANK(#REF!),"",IF(#REF!&lt;850000,"J2","J1"))</f>
        <v>#REF!</v>
      </c>
    </row>
    <row r="459" spans="5:5" x14ac:dyDescent="0.25">
      <c r="E459" s="21" t="e">
        <f>IF(ISBLANK(#REF!),"",IF(#REF!&lt;850000,"J2","J1"))</f>
        <v>#REF!</v>
      </c>
    </row>
    <row r="460" spans="5:5" x14ac:dyDescent="0.25">
      <c r="E460" s="21" t="e">
        <f>IF(ISBLANK(#REF!),"",IF(#REF!&lt;850000,"J2","J1"))</f>
        <v>#REF!</v>
      </c>
    </row>
  </sheetData>
  <mergeCells count="1">
    <mergeCell ref="A4:B4"/>
  </mergeCells>
  <phoneticPr fontId="0" type="noConversion"/>
  <hyperlinks>
    <hyperlink ref="B20" r:id="rId1" display="https://www.ffc.fr/licencies/"/>
  </hyperlinks>
  <printOptions horizontalCentered="1"/>
  <pageMargins left="0.23622047244094491" right="0.19685039370078741" top="0.27559055118110237" bottom="0.74803149606299213" header="0.27559055118110237" footer="0.51181102362204722"/>
  <pageSetup paperSize="9" scale="89" orientation="portrait" r:id="rId2"/>
  <headerFooter alignWithMargins="0"/>
  <rowBreaks count="2" manualBreakCount="2">
    <brk id="57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2" zoomScale="60" workbookViewId="0">
      <selection activeCell="B26" sqref="B26"/>
    </sheetView>
  </sheetViews>
  <sheetFormatPr baseColWidth="10" defaultRowHeight="15.75" x14ac:dyDescent="0.25"/>
  <cols>
    <col min="1" max="4" width="15.625" style="3" customWidth="1"/>
    <col min="5" max="5" width="16.25" style="3" customWidth="1"/>
    <col min="6" max="10" width="15.625" style="3" customWidth="1"/>
    <col min="11" max="11" width="8.25" style="3" customWidth="1"/>
    <col min="12" max="12" width="8.5" style="3" customWidth="1"/>
    <col min="13" max="16384" width="11" style="3"/>
  </cols>
  <sheetData>
    <row r="1" spans="1:12" customFormat="1" x14ac:dyDescent="0.25">
      <c r="A1" s="1"/>
      <c r="B1" s="1"/>
      <c r="H1" s="1"/>
      <c r="I1" s="1"/>
      <c r="J1" s="1"/>
      <c r="K1" s="2"/>
    </row>
    <row r="2" spans="1:12" customFormat="1" x14ac:dyDescent="0.25">
      <c r="A2" s="1"/>
      <c r="B2" s="1"/>
      <c r="H2" s="1"/>
      <c r="I2" s="1"/>
      <c r="J2" s="1"/>
      <c r="K2" s="2"/>
    </row>
    <row r="3" spans="1:12" customFormat="1" ht="19.5" customHeight="1" x14ac:dyDescent="0.25">
      <c r="A3" s="1"/>
      <c r="B3" s="1"/>
      <c r="H3" s="1"/>
      <c r="I3" s="1"/>
      <c r="J3" s="1"/>
      <c r="K3" s="2"/>
    </row>
    <row r="4" spans="1:12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8.25" customHeight="1" x14ac:dyDescent="0.4">
      <c r="A5" s="107" t="s">
        <v>6</v>
      </c>
      <c r="B5" s="107"/>
      <c r="C5" s="107"/>
      <c r="D5" s="107"/>
      <c r="E5" s="107"/>
      <c r="F5" s="107"/>
      <c r="G5" s="107"/>
      <c r="H5" s="107"/>
      <c r="I5" s="107"/>
      <c r="J5" s="107"/>
      <c r="K5" s="6"/>
      <c r="L5" s="6"/>
    </row>
    <row r="6" spans="1:12" ht="16.5" thickBot="1" x14ac:dyDescent="0.3"/>
    <row r="7" spans="1:12" s="8" customFormat="1" ht="30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2" x14ac:dyDescent="0.25">
      <c r="A8" s="4" t="str">
        <f>IF(ISBLANK('Liste des engagés'!$B$8),"",VLOOKUP(A7,lp,2))</f>
        <v>CONTOR Enzo</v>
      </c>
      <c r="B8" s="4" t="str">
        <f>IF(ISBLANK('Liste des engagés'!$B$8),"",VLOOKUP(B7,lp,2))</f>
        <v>DELALANDE  Léo</v>
      </c>
      <c r="C8" s="4" t="str">
        <f>IF(ISBLANK('Liste des engagés'!$B$8),"",VLOOKUP(C7,lp,2))</f>
        <v>BROCHEN SIMON</v>
      </c>
      <c r="D8" s="4" t="str">
        <f>IF(ISBLANK('Liste des engagés'!$B$8),"",VLOOKUP(D7,lp,2))</f>
        <v>BIECHY BONNAMOUR Théo</v>
      </c>
      <c r="E8" s="4" t="str">
        <f>IF(ISBLANK('Liste des engagés'!$B$8),"",VLOOKUP(E7,lp,2))</f>
        <v>GUILLEMOT Florian</v>
      </c>
      <c r="F8" s="4" t="str">
        <f>IF(ISBLANK('Liste des engagés'!$B$8),"",VLOOKUP(F7,lp,2))</f>
        <v>JOUAN Bastian</v>
      </c>
      <c r="G8" s="4" t="str">
        <f>IF(ISBLANK('Liste des engagés'!$B$8),"",VLOOKUP(G7,lp,2))</f>
        <v>LE TOULLEC THEO</v>
      </c>
      <c r="H8" s="4" t="str">
        <f>IF(ISBLANK('Liste des engagés'!$B$8),"",VLOOKUP(H7,lp,2))</f>
        <v>HERIQUET MANOE</v>
      </c>
      <c r="I8" s="4" t="str">
        <f>IF(ISBLANK('Liste des engagés'!$B$8),"",VLOOKUP(I7,lp,2))</f>
        <v>CHATELAIN MAXANDRE</v>
      </c>
      <c r="J8" s="4" t="str">
        <f>IF(ISBLANK('Liste des engagés'!$B$8),"",VLOOKUP(J7,lp,2))</f>
        <v>CARRAT ADAM</v>
      </c>
    </row>
    <row r="9" spans="1:12" x14ac:dyDescent="0.25">
      <c r="A9" s="4" t="str">
        <f>IF(ISBLANK('Liste des engagés'!$B$8),"",VLOOKUP(A7,lp,3))</f>
        <v>UC Inguiniel</v>
      </c>
      <c r="B9" s="4" t="str">
        <f>IF(ISBLANK('Liste des engagés'!$B$8),"",VLOOKUP(B7,lp,3))</f>
        <v>Locminé</v>
      </c>
      <c r="C9" s="4" t="str">
        <f>IF(ISBLANK('Liste des engagés'!$B$8),"",VLOOKUP(C7,lp,3))</f>
        <v>UC Véloce Vannes</v>
      </c>
      <c r="D9" s="4" t="str">
        <f>IF(ISBLANK('Liste des engagés'!$B$8),"",VLOOKUP(D7,lp,3))</f>
        <v>UC Alréenne</v>
      </c>
      <c r="E9" s="4" t="str">
        <f>IF(ISBLANK('Liste des engagés'!$B$8),"",VLOOKUP(E7,lp,3))</f>
        <v>ACP Baud</v>
      </c>
      <c r="F9" s="4" t="str">
        <f>IF(ISBLANK('Liste des engagés'!$B$8),"",VLOOKUP(F7,lp,3))</f>
        <v>SC Malestroit</v>
      </c>
      <c r="G9" s="4" t="str">
        <f>IF(ISBLANK('Liste des engagés'!$B$8),"",VLOOKUP(G7,lp,3))</f>
        <v>Hennebont Cyclisme</v>
      </c>
      <c r="H9" s="4" t="str">
        <f>IF(ISBLANK('Liste des engagés'!$B$8),"",VLOOKUP(H7,lp,3))</f>
        <v>EC Queven</v>
      </c>
      <c r="I9" s="4" t="str">
        <f>IF(ISBLANK('Liste des engagés'!$B$8),"",VLOOKUP(I7,lp,3))</f>
        <v>EC Pluvignoise</v>
      </c>
      <c r="J9" s="4" t="str">
        <f>IF(ISBLANK('Liste des engagés'!$B$8),"",VLOOKUP(J7,lp,3))</f>
        <v>AC Lanester</v>
      </c>
    </row>
    <row r="10" spans="1:12" s="10" customFormat="1" ht="32.25" customHeight="1" thickBot="1" x14ac:dyDescent="0.3">
      <c r="A10" s="9">
        <f>IF(ISBLANK('Liste des engagés'!$B$8),"",VLOOKUP(A7,lp,4))</f>
        <v>0</v>
      </c>
      <c r="B10" s="9">
        <f>IF(ISBLANK('Liste des engagés'!$B$8),"",VLOOKUP(B7,lp,4))</f>
        <v>0</v>
      </c>
      <c r="C10" s="9">
        <f>IF(ISBLANK('Liste des engagés'!$B$8),"",VLOOKUP(C7,lp,4))</f>
        <v>0</v>
      </c>
      <c r="D10" s="9">
        <f>IF(ISBLANK('Liste des engagés'!$B$8),"",VLOOKUP(D7,lp,4))</f>
        <v>0</v>
      </c>
      <c r="E10" s="9">
        <f>IF(ISBLANK('Liste des engagés'!$B$8),"",VLOOKUP(E7,lp,4))</f>
        <v>0</v>
      </c>
      <c r="F10" s="9">
        <f>IF(ISBLANK('Liste des engagés'!$B$8),"",VLOOKUP(F7,lp,4))</f>
        <v>0</v>
      </c>
      <c r="G10" s="9">
        <f>IF(ISBLANK('Liste des engagés'!$B$8),"",VLOOKUP(G7,lp,4))</f>
        <v>0</v>
      </c>
      <c r="H10" s="9">
        <f>IF(ISBLANK('Liste des engagés'!$B$8),"",VLOOKUP(H7,lp,4))</f>
        <v>0</v>
      </c>
      <c r="I10" s="9">
        <f>IF(ISBLANK('Liste des engagés'!$B$8),"",VLOOKUP(I7,lp,4))</f>
        <v>0</v>
      </c>
      <c r="J10" s="9">
        <f>IF(ISBLANK('Liste des engagés'!$B$8),"",VLOOKUP(J7,lp,4))</f>
        <v>0</v>
      </c>
    </row>
    <row r="11" spans="1:12" s="8" customFormat="1" ht="30" x14ac:dyDescent="0.25">
      <c r="A11" s="7">
        <v>11</v>
      </c>
      <c r="B11" s="7">
        <v>12</v>
      </c>
      <c r="C11" s="7">
        <v>13</v>
      </c>
      <c r="D11" s="7">
        <v>14</v>
      </c>
      <c r="E11" s="7">
        <v>15</v>
      </c>
      <c r="F11" s="7">
        <v>16</v>
      </c>
      <c r="G11" s="7">
        <v>17</v>
      </c>
      <c r="H11" s="7">
        <v>18</v>
      </c>
      <c r="I11" s="7">
        <v>19</v>
      </c>
      <c r="J11" s="7">
        <v>20</v>
      </c>
    </row>
    <row r="12" spans="1:12" x14ac:dyDescent="0.25">
      <c r="A12" s="4" t="str">
        <f>IF(ISBLANK('Liste des engagés'!$B$8),"",VLOOKUP(A11,lp,2))</f>
        <v>ELIOT Mael</v>
      </c>
      <c r="B12" s="4" t="str">
        <f>IF(ISBLANK('Liste des engagés'!$B$8),"",VLOOKUP(B11,lp,2))</f>
        <v>MILOUX LILIAN</v>
      </c>
      <c r="C12" s="4" t="str">
        <f>IF(ISBLANK('Liste des engagés'!$B$8),"",VLOOKUP(C11,lp,2))</f>
        <v>KERSULEC Eliot</v>
      </c>
      <c r="D12" s="4" t="str">
        <f>IF(ISBLANK('Liste des engagés'!$B$8),"",VLOOKUP(D11,lp,2))</f>
        <v>TOMEKPE Evan</v>
      </c>
      <c r="E12" s="4" t="str">
        <f>IF(ISBLANK('Liste des engagés'!$B$8),"",VLOOKUP(E11,lp,2))</f>
        <v>PERROT ANATOLE</v>
      </c>
      <c r="F12" s="4" t="str">
        <f>IF(ISBLANK('Liste des engagés'!$B$8),"",VLOOKUP(F11,lp,2))</f>
        <v>CAMAX DESBORDES Alexis</v>
      </c>
      <c r="G12" s="4" t="str">
        <f>IF(ISBLANK('Liste des engagés'!$B$8),"",VLOOKUP(G11,lp,2))</f>
        <v>LE SPIGAGNE Mathis</v>
      </c>
      <c r="H12" s="4" t="str">
        <f>IF(ISBLANK('Liste des engagés'!$B$8),"",VLOOKUP(H11,lp,2))</f>
        <v>MOISAN Julian</v>
      </c>
      <c r="I12" s="4" t="str">
        <f>IF(ISBLANK('Liste des engagés'!$B$8),"",VLOOKUP(I11,lp,2))</f>
        <v>MOUREAU PIERRE</v>
      </c>
      <c r="J12" s="4" t="str">
        <f>IF(ISBLANK('Liste des engagés'!$B$8),"",VLOOKUP(J11,lp,2))</f>
        <v>JEZEQUEL Klervi</v>
      </c>
    </row>
    <row r="13" spans="1:12" x14ac:dyDescent="0.25">
      <c r="A13" s="4" t="str">
        <f>IF(ISBLANK('Liste des engagés'!$B$8),"",VLOOKUP(A11,lp,3))</f>
        <v>C Languidic</v>
      </c>
      <c r="B13" s="4" t="str">
        <f>IF(ISBLANK('Liste des engagés'!$B$8),"",VLOOKUP(B11,lp,3))</f>
        <v>UCP Josselin</v>
      </c>
      <c r="C13" s="4" t="str">
        <f>IF(ISBLANK('Liste des engagés'!$B$8),"",VLOOKUP(C11,lp,3))</f>
        <v>UC Inguiniel</v>
      </c>
      <c r="D13" s="4" t="str">
        <f>IF(ISBLANK('Liste des engagés'!$B$8),"",VLOOKUP(D11,lp,3))</f>
        <v>Locminé</v>
      </c>
      <c r="E13" s="4" t="str">
        <f>IF(ISBLANK('Liste des engagés'!$B$8),"",VLOOKUP(E11,lp,3))</f>
        <v>UC Véloce Vannes</v>
      </c>
      <c r="F13" s="4" t="str">
        <f>IF(ISBLANK('Liste des engagés'!$B$8),"",VLOOKUP(F11,lp,3))</f>
        <v>UC Alréenne</v>
      </c>
      <c r="G13" s="4" t="str">
        <f>IF(ISBLANK('Liste des engagés'!$B$8),"",VLOOKUP(G11,lp,3))</f>
        <v>ACP Baud</v>
      </c>
      <c r="H13" s="4" t="str">
        <f>IF(ISBLANK('Liste des engagés'!$B$8),"",VLOOKUP(H11,lp,3))</f>
        <v>SC Malestroit</v>
      </c>
      <c r="I13" s="4" t="str">
        <f>IF(ISBLANK('Liste des engagés'!$B$8),"",VLOOKUP(I11,lp,3))</f>
        <v>Hennebont Cyclisme</v>
      </c>
      <c r="J13" s="4" t="str">
        <f>IF(ISBLANK('Liste des engagés'!$B$8),"",VLOOKUP(J11,lp,3))</f>
        <v>EC Queven</v>
      </c>
    </row>
    <row r="14" spans="1:12" s="10" customFormat="1" ht="32.25" customHeight="1" thickBot="1" x14ac:dyDescent="0.3">
      <c r="A14" s="9">
        <f>IF(ISBLANK('Liste des engagés'!$B$8),"",VLOOKUP(A11,lp,4))</f>
        <v>0</v>
      </c>
      <c r="B14" s="9">
        <f>IF(ISBLANK('Liste des engagés'!$B$8),"",VLOOKUP(B11,lp,4))</f>
        <v>0</v>
      </c>
      <c r="C14" s="9">
        <f>IF(ISBLANK('Liste des engagés'!$B$8),"",VLOOKUP(C11,lp,4))</f>
        <v>0</v>
      </c>
      <c r="D14" s="9">
        <f>IF(ISBLANK('Liste des engagés'!$B$8),"",VLOOKUP(D11,lp,4))</f>
        <v>0</v>
      </c>
      <c r="E14" s="9">
        <f>IF(ISBLANK('Liste des engagés'!$B$8),"",VLOOKUP(E11,lp,4))</f>
        <v>0</v>
      </c>
      <c r="F14" s="9">
        <f>IF(ISBLANK('Liste des engagés'!$B$8),"",VLOOKUP(F11,lp,4))</f>
        <v>0</v>
      </c>
      <c r="G14" s="9">
        <f>IF(ISBLANK('Liste des engagés'!$B$8),"",VLOOKUP(G11,lp,4))</f>
        <v>0</v>
      </c>
      <c r="H14" s="9">
        <f>IF(ISBLANK('Liste des engagés'!$B$8),"",VLOOKUP(H11,lp,4))</f>
        <v>0</v>
      </c>
      <c r="I14" s="9">
        <f>IF(ISBLANK('Liste des engagés'!$B$8),"",VLOOKUP(I11,lp,4))</f>
        <v>0</v>
      </c>
      <c r="J14" s="9">
        <f>IF(ISBLANK('Liste des engagés'!$B$8),"",VLOOKUP(J11,lp,4))</f>
        <v>0</v>
      </c>
    </row>
    <row r="15" spans="1:12" s="8" customFormat="1" ht="30" x14ac:dyDescent="0.25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H15" s="7">
        <v>28</v>
      </c>
      <c r="I15" s="7">
        <v>29</v>
      </c>
      <c r="J15" s="7">
        <v>30</v>
      </c>
    </row>
    <row r="16" spans="1:12" x14ac:dyDescent="0.25">
      <c r="A16" s="4" t="str">
        <f>IF(ISBLANK('Liste des engagés'!$B$8),"",VLOOKUP(A15,lp,2))</f>
        <v>GUILLEVIC NATHAEL</v>
      </c>
      <c r="B16" s="4" t="str">
        <f>IF(ISBLANK('Liste des engagés'!$B$8),"",VLOOKUP(B15,lp,2))</f>
        <v>CHAILLET HERVE LOUISON</v>
      </c>
      <c r="C16" s="4" t="str">
        <f>IF(ISBLANK('Liste des engagés'!$B$8),"",VLOOKUP(C15,lp,2))</f>
        <v>DUPUY Corentin</v>
      </c>
      <c r="D16" s="4" t="str">
        <f>IF(ISBLANK('Liste des engagés'!$B$8),"",VLOOKUP(D15,lp,2))</f>
        <v>DAHIREL CELIANE  (F)</v>
      </c>
      <c r="E16" s="4" t="str">
        <f>IF(ISBLANK('Liste des engagés'!$B$8),"",VLOOKUP(E15,lp,2))</f>
        <v>BELLEC Marc-Antoine</v>
      </c>
      <c r="F16" s="4" t="str">
        <f>IF(ISBLANK('Liste des engagés'!$B$8),"",VLOOKUP(F15,lp,2))</f>
        <v>CARARON NATHAN</v>
      </c>
      <c r="G16" s="4" t="str">
        <f>IF(ISBLANK('Liste des engagés'!$B$8),"",VLOOKUP(G15,lp,2))</f>
        <v>LE GUILLOUX Lana (F)</v>
      </c>
      <c r="H16" s="4" t="str">
        <f>IF(ISBLANK('Liste des engagés'!$B$8),"",VLOOKUP(H15,lp,2))</f>
        <v>THIBAULT Maxime</v>
      </c>
      <c r="I16" s="4" t="str">
        <f>IF(ISBLANK('Liste des engagés'!$B$8),"",VLOOKUP(I15,lp,2))</f>
        <v>LE CAVIL Léa (F)</v>
      </c>
      <c r="J16" s="4" t="str">
        <f>IF(ISBLANK('Liste des engagés'!$B$8),"",VLOOKUP(J15,lp,2))</f>
        <v>DUGUE Oscar</v>
      </c>
    </row>
    <row r="17" spans="1:10" x14ac:dyDescent="0.25">
      <c r="A17" s="4" t="str">
        <f>IF(ISBLANK('Liste des engagés'!$B$8),"",VLOOKUP(A15,lp,3))</f>
        <v>EC Pluvignoise</v>
      </c>
      <c r="B17" s="4" t="str">
        <f>IF(ISBLANK('Liste des engagés'!$B$8),"",VLOOKUP(B15,lp,3))</f>
        <v>AC Lanester</v>
      </c>
      <c r="C17" s="4" t="str">
        <f>IF(ISBLANK('Liste des engagés'!$B$8),"",VLOOKUP(C15,lp,3))</f>
        <v>VC Languidic</v>
      </c>
      <c r="D17" s="4" t="str">
        <f>IF(ISBLANK('Liste des engagés'!$B$8),"",VLOOKUP(D15,lp,3))</f>
        <v>UCP Josselin</v>
      </c>
      <c r="E17" s="4" t="str">
        <f>IF(ISBLANK('Liste des engagés'!$B$8),"",VLOOKUP(E15,lp,3))</f>
        <v>Locminé</v>
      </c>
      <c r="F17" s="4" t="str">
        <f>IF(ISBLANK('Liste des engagés'!$B$8),"",VLOOKUP(F15,lp,3))</f>
        <v>UC Alréenne</v>
      </c>
      <c r="G17" s="4" t="str">
        <f>IF(ISBLANK('Liste des engagés'!$B$8),"",VLOOKUP(G15,lp,3))</f>
        <v>ACP Baud</v>
      </c>
      <c r="H17" s="4" t="str">
        <f>IF(ISBLANK('Liste des engagés'!$B$8),"",VLOOKUP(H15,lp,3))</f>
        <v>SC Malestroit</v>
      </c>
      <c r="I17" s="4" t="str">
        <f>IF(ISBLANK('Liste des engagés'!$B$8),"",VLOOKUP(I15,lp,3))</f>
        <v>EC Queven</v>
      </c>
      <c r="J17" s="4" t="str">
        <f>IF(ISBLANK('Liste des engagés'!$B$8),"",VLOOKUP(J15,lp,3))</f>
        <v>AC Lanester</v>
      </c>
    </row>
    <row r="18" spans="1:10" s="10" customFormat="1" ht="32.25" customHeight="1" thickBot="1" x14ac:dyDescent="0.3">
      <c r="A18" s="9">
        <f>IF(ISBLANK('Liste des engagés'!$B$8),"",VLOOKUP(A15,lp,4))</f>
        <v>0</v>
      </c>
      <c r="B18" s="9">
        <f>IF(ISBLANK('Liste des engagés'!$B$8),"",VLOOKUP(B15,lp,4))</f>
        <v>0</v>
      </c>
      <c r="C18" s="9" t="str">
        <f>IF(ISBLANK('Liste des engagés'!$B$8),"",VLOOKUP(C15,lp,4))</f>
        <v>OC LOCMINE</v>
      </c>
      <c r="D18" s="9">
        <f>IF(ISBLANK('Liste des engagés'!$B$8),"",VLOOKUP(D15,lp,4))</f>
        <v>0</v>
      </c>
      <c r="E18" s="9">
        <f>IF(ISBLANK('Liste des engagés'!$B$8),"",VLOOKUP(E15,lp,4))</f>
        <v>0</v>
      </c>
      <c r="F18" s="9">
        <f>IF(ISBLANK('Liste des engagés'!$B$8),"",VLOOKUP(F15,lp,4))</f>
        <v>0</v>
      </c>
      <c r="G18" s="9">
        <f>IF(ISBLANK('Liste des engagés'!$B$8),"",VLOOKUP(G15,lp,4))</f>
        <v>0</v>
      </c>
      <c r="H18" s="9">
        <f>IF(ISBLANK('Liste des engagés'!$B$8),"",VLOOKUP(H15,lp,4))</f>
        <v>0</v>
      </c>
      <c r="I18" s="9">
        <f>IF(ISBLANK('Liste des engagés'!$B$8),"",VLOOKUP(I15,lp,4))</f>
        <v>0</v>
      </c>
      <c r="J18" s="9">
        <f>IF(ISBLANK('Liste des engagés'!$B$8),"",VLOOKUP(J15,lp,4))</f>
        <v>0</v>
      </c>
    </row>
    <row r="19" spans="1:10" s="8" customFormat="1" ht="30" x14ac:dyDescent="0.25">
      <c r="A19" s="7">
        <v>31</v>
      </c>
      <c r="B19" s="7">
        <v>32</v>
      </c>
      <c r="C19" s="7">
        <v>33</v>
      </c>
      <c r="D19" s="7">
        <v>34</v>
      </c>
      <c r="E19" s="7">
        <v>35</v>
      </c>
      <c r="F19" s="7">
        <v>36</v>
      </c>
      <c r="G19" s="7">
        <v>37</v>
      </c>
      <c r="H19" s="7">
        <v>38</v>
      </c>
      <c r="I19" s="7">
        <v>39</v>
      </c>
      <c r="J19" s="7">
        <v>40</v>
      </c>
    </row>
    <row r="20" spans="1:10" x14ac:dyDescent="0.25">
      <c r="A20" s="4" t="str">
        <f>IF(ISBLANK('Liste des engagés'!$B$8),"",VLOOKUP(A19,lp,2))</f>
        <v>LE CLINCHE Lilian</v>
      </c>
      <c r="B20" s="4" t="str">
        <f>IF(ISBLANK('Liste des engagés'!$B$8),"",VLOOKUP(B19,lp,2))</f>
        <v>LE NEILLON Raphaël</v>
      </c>
      <c r="C20" s="4" t="str">
        <f>IF(ISBLANK('Liste des engagés'!$B$8),"",VLOOKUP(C19,lp,2))</f>
        <v>PERON  Aaron</v>
      </c>
      <c r="D20" s="4" t="str">
        <f>IF(ISBLANK('Liste des engagés'!$B$8),"",VLOOKUP(D19,lp,2))</f>
        <v>JAFFRE PAULINE (F)</v>
      </c>
      <c r="E20" s="4" t="str">
        <f>IF(ISBLANK('Liste des engagés'!$B$8),"",VLOOKUP(E19,lp,2))</f>
        <v>LE PALLEC Léandre</v>
      </c>
      <c r="F20" s="4" t="str">
        <f>IF(ISBLANK('Liste des engagés'!$B$8),"",VLOOKUP(F19,lp,2))</f>
        <v>MORICE Ewen</v>
      </c>
      <c r="G20" s="4" t="str">
        <f>IF(ISBLANK('Liste des engagés'!$B$8),"",VLOOKUP(G19,lp,2))</f>
        <v>JAN Nolwen (F)</v>
      </c>
      <c r="H20" s="4" t="str">
        <f>IF(ISBLANK('Liste des engagés'!$B$8),"",VLOOKUP(H19,lp,2))</f>
        <v>LE BELLER Quentin</v>
      </c>
      <c r="I20" s="4" t="str">
        <f>IF(ISBLANK('Liste des engagés'!$B$8),"",VLOOKUP(I19,lp,2))</f>
        <v>LOHEZIC LE PALLEC Léa (F)</v>
      </c>
      <c r="J20" s="4" t="str">
        <f>IF(ISBLANK('Liste des engagés'!$B$8),"",VLOOKUP(J19,lp,2))</f>
        <v>PICAULT Elsa (F)</v>
      </c>
    </row>
    <row r="21" spans="1:10" x14ac:dyDescent="0.25">
      <c r="A21" s="4" t="str">
        <f>IF(ISBLANK('Liste des engagés'!$B$8),"",VLOOKUP(A19,lp,3))</f>
        <v>Locminé</v>
      </c>
      <c r="B21" s="4" t="str">
        <f>IF(ISBLANK('Liste des engagés'!$B$8),"",VLOOKUP(B19,lp,3))</f>
        <v>UC Alréenne</v>
      </c>
      <c r="C21" s="4" t="str">
        <f>IF(ISBLANK('Liste des engagés'!$B$8),"",VLOOKUP(C19,lp,3))</f>
        <v>ACP Baud</v>
      </c>
      <c r="D21" s="4" t="str">
        <f>IF(ISBLANK('Liste des engagés'!$B$8),"",VLOOKUP(D19,lp,3))</f>
        <v>AC Lanester</v>
      </c>
      <c r="E21" s="4" t="str">
        <f>IF(ISBLANK('Liste des engagés'!$B$8),"",VLOOKUP(E19,lp,3))</f>
        <v>Locminé</v>
      </c>
      <c r="F21" s="4" t="str">
        <f>IF(ISBLANK('Liste des engagés'!$B$8),"",VLOOKUP(F19,lp,3))</f>
        <v>UC Alréenne</v>
      </c>
      <c r="G21" s="4" t="str">
        <f>IF(ISBLANK('Liste des engagés'!$B$8),"",VLOOKUP(G19,lp,3))</f>
        <v>ACP Baud</v>
      </c>
      <c r="H21" s="4" t="str">
        <f>IF(ISBLANK('Liste des engagés'!$B$8),"",VLOOKUP(H19,lp,3))</f>
        <v>AC Lanester</v>
      </c>
      <c r="I21" s="4" t="str">
        <f>IF(ISBLANK('Liste des engagés'!$B$8),"",VLOOKUP(I19,lp,3))</f>
        <v>Locminé</v>
      </c>
      <c r="J21" s="4" t="str">
        <f>IF(ISBLANK('Liste des engagés'!$B$8),"",VLOOKUP(J19,lp,3))</f>
        <v>UC Alréenne</v>
      </c>
    </row>
    <row r="22" spans="1:10" s="10" customFormat="1" ht="32.25" customHeight="1" thickBot="1" x14ac:dyDescent="0.3">
      <c r="A22" s="9">
        <f>IF(ISBLANK('Liste des engagés'!$B$8),"",VLOOKUP(A19,lp,4))</f>
        <v>0</v>
      </c>
      <c r="B22" s="9">
        <f>IF(ISBLANK('Liste des engagés'!$B$8),"",VLOOKUP(B19,lp,4))</f>
        <v>0</v>
      </c>
      <c r="C22" s="9">
        <f>IF(ISBLANK('Liste des engagés'!$B$8),"",VLOOKUP(C19,lp,4))</f>
        <v>0</v>
      </c>
      <c r="D22" s="9">
        <f>IF(ISBLANK('Liste des engagés'!$B$8),"",VLOOKUP(D19,lp,4))</f>
        <v>0</v>
      </c>
      <c r="E22" s="9">
        <f>IF(ISBLANK('Liste des engagés'!$B$8),"",VLOOKUP(E19,lp,4))</f>
        <v>0</v>
      </c>
      <c r="F22" s="9">
        <f>IF(ISBLANK('Liste des engagés'!$B$8),"",VLOOKUP(F19,lp,4))</f>
        <v>0</v>
      </c>
      <c r="G22" s="9">
        <f>IF(ISBLANK('Liste des engagés'!$B$8),"",VLOOKUP(G19,lp,4))</f>
        <v>0</v>
      </c>
      <c r="H22" s="9">
        <f>IF(ISBLANK('Liste des engagés'!$B$8),"",VLOOKUP(H19,lp,4))</f>
        <v>0</v>
      </c>
      <c r="I22" s="9">
        <f>IF(ISBLANK('Liste des engagés'!$B$8),"",VLOOKUP(I19,lp,4))</f>
        <v>0</v>
      </c>
      <c r="J22" s="9">
        <f>IF(ISBLANK('Liste des engagés'!$B$8),"",VLOOKUP(J19,lp,4))</f>
        <v>0</v>
      </c>
    </row>
    <row r="23" spans="1:10" s="8" customFormat="1" ht="30" x14ac:dyDescent="0.25">
      <c r="A23" s="7">
        <v>41</v>
      </c>
      <c r="B23" s="7">
        <v>42</v>
      </c>
      <c r="C23" s="7">
        <v>43</v>
      </c>
      <c r="D23" s="7">
        <v>44</v>
      </c>
      <c r="E23" s="7">
        <v>45</v>
      </c>
      <c r="F23" s="7">
        <v>46</v>
      </c>
      <c r="G23" s="7">
        <v>47</v>
      </c>
      <c r="H23" s="7">
        <v>48</v>
      </c>
      <c r="I23" s="7">
        <v>49</v>
      </c>
      <c r="J23" s="7">
        <v>50</v>
      </c>
    </row>
    <row r="24" spans="1:10" x14ac:dyDescent="0.25">
      <c r="A24" s="4" t="str">
        <f>IF(ISBLANK('Liste des engagés'!$B$8),"",VLOOKUP(A23,lp,2))</f>
        <v>JEGO Youena (F)</v>
      </c>
      <c r="B24" s="4" t="str">
        <f>IF(ISBLANK('Liste des engagés'!$B$8),"",VLOOKUP(B23,lp,2))</f>
        <v>LE DOUAIRON KAELIG</v>
      </c>
      <c r="C24" s="4" t="str">
        <f>IF(ISBLANK('Liste des engagés'!$B$8),"",VLOOKUP(C23,lp,2))</f>
        <v>LE BOUQUIN Evan</v>
      </c>
      <c r="D24" s="4" t="str">
        <f>IF(ISBLANK('Liste des engagés'!$B$8),"",VLOOKUP(D23,lp,2))</f>
        <v>ROUILLON MAEL</v>
      </c>
      <c r="E24" s="4" t="str">
        <f>IF(ISBLANK('Liste des engagés'!$B$8),"",VLOOKUP(E23,lp,2))</f>
        <v>MAHE Adrien</v>
      </c>
      <c r="F24" s="4" t="str">
        <f>IF(ISBLANK('Liste des engagés'!$B$8),"",VLOOKUP(F23,lp,2))</f>
        <v>LE ROCH Corentin</v>
      </c>
      <c r="G24" s="4" t="str">
        <f>IF(ISBLANK('Liste des engagés'!$B$8),"",VLOOKUP(G23,lp,2))</f>
        <v>SERVETTAZ Marius</v>
      </c>
      <c r="H24" s="4" t="str">
        <f>IF(ISBLANK('Liste des engagés'!$B$8),"",VLOOKUP(H23,lp,2))</f>
        <v>GUILLEMOT Gabin</v>
      </c>
      <c r="I24" s="4" t="str">
        <f>IF(ISBLANK('Liste des engagés'!$B$8),"",VLOOKUP(I23,lp,2))</f>
        <v>CAMBAUD-PINON Léon</v>
      </c>
      <c r="J24" s="4" t="str">
        <f>IF(ISBLANK('Liste des engagés'!$B$8),"",VLOOKUP(J23,lp,2))</f>
        <v>GODART Eywan</v>
      </c>
    </row>
    <row r="25" spans="1:10" x14ac:dyDescent="0.25">
      <c r="A25" s="4" t="str">
        <f>IF(ISBLANK('Liste des engagés'!$B$8),"",VLOOKUP(A23,lp,3))</f>
        <v>ACP Baud</v>
      </c>
      <c r="B25" s="4" t="str">
        <f>IF(ISBLANK('Liste des engagés'!$B$8),"",VLOOKUP(B23,lp,3))</f>
        <v>AC Lanester</v>
      </c>
      <c r="C25" s="4" t="str">
        <f>IF(ISBLANK('Liste des engagés'!$B$8),"",VLOOKUP(C23,lp,3))</f>
        <v>Locminé</v>
      </c>
      <c r="D25" s="4" t="str">
        <f>IF(ISBLANK('Liste des engagés'!$B$8),"",VLOOKUP(D23,lp,3))</f>
        <v>UC Alréenne</v>
      </c>
      <c r="E25" s="4" t="str">
        <f>IF(ISBLANK('Liste des engagés'!$B$8),"",VLOOKUP(E23,lp,3))</f>
        <v>AC Lanester</v>
      </c>
      <c r="F25" s="4" t="str">
        <f>IF(ISBLANK('Liste des engagés'!$B$8),"",VLOOKUP(F23,lp,3))</f>
        <v>Locminé</v>
      </c>
      <c r="G25" s="4" t="str">
        <f>IF(ISBLANK('Liste des engagés'!$B$8),"",VLOOKUP(G23,lp,3))</f>
        <v>UC Alréenne</v>
      </c>
      <c r="H25" s="4" t="str">
        <f>IF(ISBLANK('Liste des engagés'!$B$8),"",VLOOKUP(H23,lp,3))</f>
        <v>Locminé</v>
      </c>
      <c r="I25" s="4" t="str">
        <f>IF(ISBLANK('Liste des engagés'!$B$8),"",VLOOKUP(I23,lp,3))</f>
        <v>Locminé</v>
      </c>
      <c r="J25" s="4" t="str">
        <f>IF(ISBLANK('Liste des engagés'!$B$8),"",VLOOKUP(J23,lp,3))</f>
        <v>Locminé</v>
      </c>
    </row>
    <row r="26" spans="1:10" s="11" customFormat="1" ht="32.25" customHeight="1" thickBot="1" x14ac:dyDescent="0.3">
      <c r="A26" s="5">
        <f>IF(ISBLANK('Liste des engagés'!$B$8),"",VLOOKUP(A23,lp,4))</f>
        <v>0</v>
      </c>
      <c r="B26" s="5">
        <f>IF(ISBLANK('Liste des engagés'!$B$8),"",VLOOKUP(B23,lp,4))</f>
        <v>0</v>
      </c>
      <c r="C26" s="5">
        <f>IF(ISBLANK('Liste des engagés'!$B$8),"",VLOOKUP(C23,lp,4))</f>
        <v>0</v>
      </c>
      <c r="D26" s="5">
        <f>IF(ISBLANK('Liste des engagés'!$B$8),"",VLOOKUP(D23,lp,4))</f>
        <v>0</v>
      </c>
      <c r="E26" s="5">
        <f>IF(ISBLANK('Liste des engagés'!$B$8),"",VLOOKUP(E23,lp,4))</f>
        <v>0</v>
      </c>
      <c r="F26" s="5">
        <f>IF(ISBLANK('Liste des engagés'!$B$8),"",VLOOKUP(F23,lp,4))</f>
        <v>0</v>
      </c>
      <c r="G26" s="5">
        <f>IF(ISBLANK('Liste des engagés'!$B$8),"",VLOOKUP(G23,lp,4))</f>
        <v>0</v>
      </c>
      <c r="H26" s="5">
        <f>IF(ISBLANK('Liste des engagés'!$B$8),"",VLOOKUP(H23,lp,4))</f>
        <v>0</v>
      </c>
      <c r="I26" s="5">
        <f>IF(ISBLANK('Liste des engagés'!$B$8),"",VLOOKUP(I23,lp,4))</f>
        <v>0</v>
      </c>
      <c r="J26" s="5">
        <f>IF(ISBLANK('Liste des engagés'!$B$8),"",VLOOKUP(J23,lp,4))</f>
        <v>0</v>
      </c>
    </row>
    <row r="27" spans="1:10" s="8" customFormat="1" ht="30" x14ac:dyDescent="0.25">
      <c r="A27" s="7">
        <v>51</v>
      </c>
      <c r="B27" s="7">
        <v>52</v>
      </c>
      <c r="C27" s="7">
        <v>53</v>
      </c>
      <c r="D27" s="7">
        <v>54</v>
      </c>
      <c r="E27" s="7">
        <v>55</v>
      </c>
      <c r="F27" s="7">
        <v>56</v>
      </c>
      <c r="G27" s="7">
        <v>57</v>
      </c>
      <c r="H27" s="7">
        <v>58</v>
      </c>
      <c r="I27" s="7">
        <v>59</v>
      </c>
      <c r="J27" s="7">
        <v>60</v>
      </c>
    </row>
    <row r="28" spans="1:10" x14ac:dyDescent="0.25">
      <c r="A28" s="4" t="str">
        <f>IF(ISBLANK('Liste des engagés'!$B$8),"",VLOOKUP(A27,lp,2))</f>
        <v>LE MERLUS Timéo</v>
      </c>
      <c r="B28" s="4">
        <f>IF(ISBLANK('Liste des engagés'!$B$8),"",VLOOKUP(B27,lp,2))</f>
        <v>0</v>
      </c>
      <c r="C28" s="4">
        <f>IF(ISBLANK('Liste des engagés'!$B$8),"",VLOOKUP(C27,lp,2))</f>
        <v>0</v>
      </c>
      <c r="D28" s="4">
        <f>IF(ISBLANK('Liste des engagés'!$B$8),"",VLOOKUP(D27,lp,2))</f>
        <v>0</v>
      </c>
      <c r="E28" s="4">
        <f>IF(ISBLANK('Liste des engagés'!$B$8),"",VLOOKUP(E27,lp,2))</f>
        <v>0</v>
      </c>
      <c r="F28" s="4">
        <f>IF(ISBLANK('Liste des engagés'!$B$8),"",VLOOKUP(F27,lp,2))</f>
        <v>0</v>
      </c>
      <c r="G28" s="4">
        <f>IF(ISBLANK('Liste des engagés'!$B$8),"",VLOOKUP(G27,lp,2))</f>
        <v>0</v>
      </c>
      <c r="H28" s="4">
        <f>IF(ISBLANK('Liste des engagés'!$B$8),"",VLOOKUP(H27,lp,2))</f>
        <v>0</v>
      </c>
      <c r="I28" s="4">
        <f>IF(ISBLANK('Liste des engagés'!$B$8),"",VLOOKUP(I27,lp,2))</f>
        <v>0</v>
      </c>
      <c r="J28" s="4">
        <f>IF(ISBLANK('Liste des engagés'!$B$8),"",VLOOKUP(J27,lp,2))</f>
        <v>0</v>
      </c>
    </row>
    <row r="29" spans="1:10" x14ac:dyDescent="0.25">
      <c r="A29" s="4" t="str">
        <f>IF(ISBLANK('Liste des engagés'!$B$8),"",VLOOKUP(A27,lp,3))</f>
        <v>Locminé</v>
      </c>
      <c r="B29" s="4">
        <f>IF(ISBLANK('Liste des engagés'!$B$8),"",VLOOKUP(B27,lp,3))</f>
        <v>0</v>
      </c>
      <c r="C29" s="4">
        <f>IF(ISBLANK('Liste des engagés'!$B$8),"",VLOOKUP(C27,lp,3))</f>
        <v>0</v>
      </c>
      <c r="D29" s="4">
        <f>IF(ISBLANK('Liste des engagés'!$B$8),"",VLOOKUP(D27,lp,3))</f>
        <v>0</v>
      </c>
      <c r="E29" s="4">
        <f>IF(ISBLANK('Liste des engagés'!$B$8),"",VLOOKUP(E27,lp,3))</f>
        <v>0</v>
      </c>
      <c r="F29" s="4">
        <f>IF(ISBLANK('Liste des engagés'!$B$8),"",VLOOKUP(F27,lp,3))</f>
        <v>0</v>
      </c>
      <c r="G29" s="4">
        <f>IF(ISBLANK('Liste des engagés'!$B$8),"",VLOOKUP(G27,lp,3))</f>
        <v>0</v>
      </c>
      <c r="H29" s="4">
        <f>IF(ISBLANK('Liste des engagés'!$B$8),"",VLOOKUP(H27,lp,3))</f>
        <v>0</v>
      </c>
      <c r="I29" s="4">
        <f>IF(ISBLANK('Liste des engagés'!$B$8),"",VLOOKUP(I27,lp,3))</f>
        <v>0</v>
      </c>
      <c r="J29" s="4">
        <f>IF(ISBLANK('Liste des engagés'!$B$8),"",VLOOKUP(J27,lp,3))</f>
        <v>0</v>
      </c>
    </row>
    <row r="30" spans="1:10" s="11" customFormat="1" ht="32.25" customHeight="1" thickBot="1" x14ac:dyDescent="0.3">
      <c r="A30" s="5">
        <f>IF(ISBLANK('Liste des engagés'!$B$8),"",VLOOKUP(A27,lp,4))</f>
        <v>0</v>
      </c>
      <c r="B30" s="5">
        <f>IF(ISBLANK('Liste des engagés'!$B$8),"",VLOOKUP(B27,lp,4))</f>
        <v>0</v>
      </c>
      <c r="C30" s="5">
        <f>IF(ISBLANK('Liste des engagés'!$B$8),"",VLOOKUP(C27,lp,4))</f>
        <v>0</v>
      </c>
      <c r="D30" s="5">
        <f>IF(ISBLANK('Liste des engagés'!$B$8),"",VLOOKUP(D27,lp,4))</f>
        <v>0</v>
      </c>
      <c r="E30" s="5">
        <f>IF(ISBLANK('Liste des engagés'!$B$8),"",VLOOKUP(E27,lp,4))</f>
        <v>0</v>
      </c>
      <c r="F30" s="5">
        <f>IF(ISBLANK('Liste des engagés'!$B$8),"",VLOOKUP(F27,lp,4))</f>
        <v>0</v>
      </c>
      <c r="G30" s="5">
        <f>IF(ISBLANK('Liste des engagés'!$B$8),"",VLOOKUP(G27,lp,4))</f>
        <v>0</v>
      </c>
      <c r="H30" s="5">
        <f>IF(ISBLANK('Liste des engagés'!$B$8),"",VLOOKUP(H27,lp,4))</f>
        <v>0</v>
      </c>
      <c r="I30" s="5">
        <f>IF(ISBLANK('Liste des engagés'!$B$8),"",VLOOKUP(I27,lp,4))</f>
        <v>0</v>
      </c>
      <c r="J30" s="5">
        <f>IF(ISBLANK('Liste des engagés'!$B$8),"",VLOOKUP(J27,lp,4))</f>
        <v>0</v>
      </c>
    </row>
    <row r="31" spans="1:10" s="8" customFormat="1" ht="30" x14ac:dyDescent="0.25">
      <c r="A31" s="7">
        <v>61</v>
      </c>
      <c r="B31" s="7">
        <v>62</v>
      </c>
      <c r="C31" s="7">
        <v>63</v>
      </c>
      <c r="D31" s="7">
        <v>64</v>
      </c>
      <c r="E31" s="7">
        <v>65</v>
      </c>
      <c r="F31" s="7">
        <v>66</v>
      </c>
      <c r="G31" s="7">
        <v>67</v>
      </c>
      <c r="H31" s="7">
        <v>68</v>
      </c>
      <c r="I31" s="7">
        <v>69</v>
      </c>
      <c r="J31" s="7">
        <v>70</v>
      </c>
    </row>
    <row r="32" spans="1:10" x14ac:dyDescent="0.25">
      <c r="A32" s="4">
        <f>IF(ISBLANK('Liste des engagés'!$B$8),"",VLOOKUP(A31,lp,2))</f>
        <v>0</v>
      </c>
      <c r="B32" s="4">
        <f>IF(ISBLANK('Liste des engagés'!$B$8),"",VLOOKUP(B31,lp,2))</f>
        <v>0</v>
      </c>
      <c r="C32" s="4">
        <f>IF(ISBLANK('Liste des engagés'!$B$8),"",VLOOKUP(C31,lp,2))</f>
        <v>0</v>
      </c>
      <c r="D32" s="4">
        <f>IF(ISBLANK('Liste des engagés'!$B$8),"",VLOOKUP(D31,lp,2))</f>
        <v>0</v>
      </c>
      <c r="E32" s="4">
        <f>IF(ISBLANK('Liste des engagés'!$B$8),"",VLOOKUP(E31,lp,2))</f>
        <v>0</v>
      </c>
      <c r="F32" s="4">
        <f>IF(ISBLANK('Liste des engagés'!$B$8),"",VLOOKUP(F31,lp,2))</f>
        <v>0</v>
      </c>
      <c r="G32" s="4">
        <f>IF(ISBLANK('Liste des engagés'!$B$8),"",VLOOKUP(G31,lp,2))</f>
        <v>0</v>
      </c>
      <c r="H32" s="4">
        <f>IF(ISBLANK('Liste des engagés'!$B$8),"",VLOOKUP(H31,lp,2))</f>
        <v>0</v>
      </c>
      <c r="I32" s="4">
        <f>IF(ISBLANK('Liste des engagés'!$B$8),"",VLOOKUP(I31,lp,2))</f>
        <v>0</v>
      </c>
      <c r="J32" s="4">
        <f>IF(ISBLANK('Liste des engagés'!$B$8),"",VLOOKUP(J31,lp,2))</f>
        <v>0</v>
      </c>
    </row>
    <row r="33" spans="1:10" x14ac:dyDescent="0.25">
      <c r="A33" s="4">
        <f>IF(ISBLANK('Liste des engagés'!$B$8),"",VLOOKUP(A31,lp,3))</f>
        <v>0</v>
      </c>
      <c r="B33" s="4">
        <f>IF(ISBLANK('Liste des engagés'!$B$8),"",VLOOKUP(B31,lp,3))</f>
        <v>0</v>
      </c>
      <c r="C33" s="4">
        <f>IF(ISBLANK('Liste des engagés'!$B$8),"",VLOOKUP(C31,lp,3))</f>
        <v>0</v>
      </c>
      <c r="D33" s="4">
        <f>IF(ISBLANK('Liste des engagés'!$B$8),"",VLOOKUP(D31,lp,3))</f>
        <v>0</v>
      </c>
      <c r="E33" s="4">
        <f>IF(ISBLANK('Liste des engagés'!$B$8),"",VLOOKUP(E31,lp,3))</f>
        <v>0</v>
      </c>
      <c r="F33" s="4">
        <f>IF(ISBLANK('Liste des engagés'!$B$8),"",VLOOKUP(F31,lp,3))</f>
        <v>0</v>
      </c>
      <c r="G33" s="4">
        <f>IF(ISBLANK('Liste des engagés'!$B$8),"",VLOOKUP(G31,lp,3))</f>
        <v>0</v>
      </c>
      <c r="H33" s="4">
        <f>IF(ISBLANK('Liste des engagés'!$B$8),"",VLOOKUP(H31,lp,3))</f>
        <v>0</v>
      </c>
      <c r="I33" s="4">
        <f>IF(ISBLANK('Liste des engagés'!$B$8),"",VLOOKUP(I31,lp,3))</f>
        <v>0</v>
      </c>
      <c r="J33" s="4">
        <f>IF(ISBLANK('Liste des engagés'!$B$8),"",VLOOKUP(J31,lp,3))</f>
        <v>0</v>
      </c>
    </row>
    <row r="34" spans="1:10" s="11" customFormat="1" ht="14.25" thickBot="1" x14ac:dyDescent="0.3">
      <c r="A34" s="5">
        <f>IF(ISBLANK('Liste des engagés'!$B$8),"",VLOOKUP(A31,lp,4))</f>
        <v>0</v>
      </c>
      <c r="B34" s="5">
        <f>IF(ISBLANK('Liste des engagés'!$B$8),"",VLOOKUP(B31,lp,4))</f>
        <v>0</v>
      </c>
      <c r="C34" s="5">
        <f>IF(ISBLANK('Liste des engagés'!$B$8),"",VLOOKUP(C31,lp,4))</f>
        <v>0</v>
      </c>
      <c r="D34" s="5">
        <f>IF(ISBLANK('Liste des engagés'!$B$8),"",VLOOKUP(D31,lp,4))</f>
        <v>0</v>
      </c>
      <c r="E34" s="5">
        <f>IF(ISBLANK('Liste des engagés'!$B$8),"",VLOOKUP(E31,lp,4))</f>
        <v>0</v>
      </c>
      <c r="F34" s="5">
        <f>IF(ISBLANK('Liste des engagés'!$B$8),"",VLOOKUP(F31,lp,4))</f>
        <v>0</v>
      </c>
      <c r="G34" s="5">
        <f>IF(ISBLANK('Liste des engagés'!$B$8),"",VLOOKUP(G31,lp,4))</f>
        <v>0</v>
      </c>
      <c r="H34" s="5">
        <f>IF(ISBLANK('Liste des engagés'!$B$8),"",VLOOKUP(H31,lp,4))</f>
        <v>0</v>
      </c>
      <c r="I34" s="5">
        <f>IF(ISBLANK('Liste des engagés'!$B$8),"",VLOOKUP(I31,lp,4))</f>
        <v>0</v>
      </c>
      <c r="J34" s="5">
        <f>IF(ISBLANK('Liste des engagés'!$B$8),"",VLOOKUP(J31,lp,4))</f>
        <v>0</v>
      </c>
    </row>
    <row r="35" spans="1:10" s="8" customFormat="1" ht="30" x14ac:dyDescent="0.25">
      <c r="A35" s="7">
        <v>71</v>
      </c>
      <c r="B35" s="7">
        <v>72</v>
      </c>
      <c r="C35" s="7">
        <v>73</v>
      </c>
      <c r="D35" s="7">
        <v>74</v>
      </c>
      <c r="E35" s="7">
        <v>75</v>
      </c>
      <c r="F35" s="7">
        <v>76</v>
      </c>
      <c r="G35" s="7">
        <v>77</v>
      </c>
      <c r="H35" s="7">
        <v>78</v>
      </c>
      <c r="I35" s="7">
        <v>79</v>
      </c>
      <c r="J35" s="7">
        <v>80</v>
      </c>
    </row>
    <row r="36" spans="1:10" x14ac:dyDescent="0.25">
      <c r="A36" s="4">
        <f>IF(ISBLANK('Liste des engagés'!$B$8),"",VLOOKUP(A35,lp,2))</f>
        <v>0</v>
      </c>
      <c r="B36" s="4">
        <f>IF(ISBLANK('Liste des engagés'!$B$8),"",VLOOKUP(B35,lp,2))</f>
        <v>0</v>
      </c>
      <c r="C36" s="4">
        <f>IF(ISBLANK('Liste des engagés'!$B$8),"",VLOOKUP(C35,lp,2))</f>
        <v>0</v>
      </c>
      <c r="D36" s="4">
        <f>IF(ISBLANK('Liste des engagés'!$B$8),"",VLOOKUP(D35,lp,2))</f>
        <v>0</v>
      </c>
      <c r="E36" s="4">
        <f>IF(ISBLANK('Liste des engagés'!$B$8),"",VLOOKUP(E35,lp,2))</f>
        <v>0</v>
      </c>
      <c r="F36" s="4">
        <f>IF(ISBLANK('Liste des engagés'!$B$8),"",VLOOKUP(F35,lp,2))</f>
        <v>0</v>
      </c>
      <c r="G36" s="4">
        <f>IF(ISBLANK('Liste des engagés'!$B$8),"",VLOOKUP(G35,lp,2))</f>
        <v>0</v>
      </c>
      <c r="H36" s="4">
        <f>IF(ISBLANK('Liste des engagés'!$B$8),"",VLOOKUP(H35,lp,2))</f>
        <v>0</v>
      </c>
      <c r="I36" s="4">
        <f>IF(ISBLANK('Liste des engagés'!$B$8),"",VLOOKUP(I35,lp,2))</f>
        <v>0</v>
      </c>
      <c r="J36" s="4">
        <f>IF(ISBLANK('Liste des engagés'!$B$8),"",VLOOKUP(J35,lp,2))</f>
        <v>0</v>
      </c>
    </row>
    <row r="37" spans="1:10" x14ac:dyDescent="0.25">
      <c r="A37" s="4">
        <f>IF(ISBLANK('Liste des engagés'!$B$8),"",VLOOKUP(A35,lp,3))</f>
        <v>0</v>
      </c>
      <c r="B37" s="4">
        <f>IF(ISBLANK('Liste des engagés'!$B$8),"",VLOOKUP(B35,lp,3))</f>
        <v>0</v>
      </c>
      <c r="C37" s="4">
        <f>IF(ISBLANK('Liste des engagés'!$B$8),"",VLOOKUP(C35,lp,3))</f>
        <v>0</v>
      </c>
      <c r="D37" s="4">
        <f>IF(ISBLANK('Liste des engagés'!$B$8),"",VLOOKUP(D35,lp,3))</f>
        <v>0</v>
      </c>
      <c r="E37" s="4">
        <f>IF(ISBLANK('Liste des engagés'!$B$8),"",VLOOKUP(E35,lp,3))</f>
        <v>0</v>
      </c>
      <c r="F37" s="4">
        <f>IF(ISBLANK('Liste des engagés'!$B$8),"",VLOOKUP(F35,lp,3))</f>
        <v>0</v>
      </c>
      <c r="G37" s="4">
        <f>IF(ISBLANK('Liste des engagés'!$B$8),"",VLOOKUP(G35,lp,3))</f>
        <v>0</v>
      </c>
      <c r="H37" s="4">
        <f>IF(ISBLANK('Liste des engagés'!$B$8),"",VLOOKUP(H35,lp,3))</f>
        <v>0</v>
      </c>
      <c r="I37" s="4">
        <f>IF(ISBLANK('Liste des engagés'!$B$8),"",VLOOKUP(I35,lp,3))</f>
        <v>0</v>
      </c>
      <c r="J37" s="4">
        <f>IF(ISBLANK('Liste des engagés'!$B$8),"",VLOOKUP(J35,lp,3))</f>
        <v>0</v>
      </c>
    </row>
    <row r="38" spans="1:10" s="11" customFormat="1" ht="14.25" thickBot="1" x14ac:dyDescent="0.3">
      <c r="A38" s="5">
        <f>IF(ISBLANK('Liste des engagés'!$B$8),"",VLOOKUP(A35,lp,4))</f>
        <v>0</v>
      </c>
      <c r="B38" s="5">
        <f>IF(ISBLANK('Liste des engagés'!$B$8),"",VLOOKUP(B35,lp,4))</f>
        <v>0</v>
      </c>
      <c r="C38" s="5">
        <f>IF(ISBLANK('Liste des engagés'!$B$8),"",VLOOKUP(C35,lp,4))</f>
        <v>0</v>
      </c>
      <c r="D38" s="5">
        <f>IF(ISBLANK('Liste des engagés'!$B$8),"",VLOOKUP(D35,lp,4))</f>
        <v>0</v>
      </c>
      <c r="E38" s="5">
        <f>IF(ISBLANK('Liste des engagés'!$B$8),"",VLOOKUP(E35,lp,4))</f>
        <v>0</v>
      </c>
      <c r="F38" s="5">
        <f>IF(ISBLANK('Liste des engagés'!$B$8),"",VLOOKUP(F35,lp,4))</f>
        <v>0</v>
      </c>
      <c r="G38" s="5">
        <f>IF(ISBLANK('Liste des engagés'!$B$8),"",VLOOKUP(G35,lp,4))</f>
        <v>0</v>
      </c>
      <c r="H38" s="5">
        <f>IF(ISBLANK('Liste des engagés'!$B$8),"",VLOOKUP(H35,lp,4))</f>
        <v>0</v>
      </c>
      <c r="I38" s="5">
        <f>IF(ISBLANK('Liste des engagés'!$B$8),"",VLOOKUP(I35,lp,4))</f>
        <v>0</v>
      </c>
      <c r="J38" s="5">
        <f>IF(ISBLANK('Liste des engagés'!$B$8),"",VLOOKUP(J35,lp,4))</f>
        <v>0</v>
      </c>
    </row>
    <row r="39" spans="1:10" s="8" customFormat="1" ht="30" x14ac:dyDescent="0.25">
      <c r="A39" s="7">
        <v>81</v>
      </c>
      <c r="B39" s="7">
        <v>82</v>
      </c>
      <c r="C39" s="7">
        <v>83</v>
      </c>
      <c r="D39" s="7">
        <v>84</v>
      </c>
      <c r="E39" s="7">
        <v>85</v>
      </c>
      <c r="F39" s="7">
        <v>86</v>
      </c>
      <c r="G39" s="7">
        <v>87</v>
      </c>
      <c r="H39" s="7">
        <v>88</v>
      </c>
      <c r="I39" s="7">
        <v>89</v>
      </c>
      <c r="J39" s="7">
        <v>90</v>
      </c>
    </row>
    <row r="40" spans="1:10" x14ac:dyDescent="0.25">
      <c r="A40" s="4">
        <f>IF(ISBLANK('Liste des engagés'!$B$8),"",VLOOKUP(A39,lp,2))</f>
        <v>0</v>
      </c>
      <c r="B40" s="4">
        <f>IF(ISBLANK('Liste des engagés'!$B$8),"",VLOOKUP(B39,lp,2))</f>
        <v>0</v>
      </c>
      <c r="C40" s="4">
        <f>IF(ISBLANK('Liste des engagés'!$B$8),"",VLOOKUP(C39,lp,2))</f>
        <v>0</v>
      </c>
      <c r="D40" s="4">
        <f>IF(ISBLANK('Liste des engagés'!$B$8),"",VLOOKUP(D39,lp,2))</f>
        <v>0</v>
      </c>
      <c r="E40" s="4">
        <f>IF(ISBLANK('Liste des engagés'!$B$8),"",VLOOKUP(E39,lp,2))</f>
        <v>0</v>
      </c>
      <c r="F40" s="4">
        <f>IF(ISBLANK('Liste des engagés'!$B$8),"",VLOOKUP(F39,lp,2))</f>
        <v>0</v>
      </c>
      <c r="G40" s="4">
        <f>IF(ISBLANK('Liste des engagés'!$B$8),"",VLOOKUP(G39,lp,2))</f>
        <v>0</v>
      </c>
      <c r="H40" s="4">
        <f>IF(ISBLANK('Liste des engagés'!$B$8),"",VLOOKUP(H39,lp,2))</f>
        <v>0</v>
      </c>
      <c r="I40" s="4">
        <f>IF(ISBLANK('Liste des engagés'!$B$8),"",VLOOKUP(I39,lp,2))</f>
        <v>0</v>
      </c>
      <c r="J40" s="4">
        <f>IF(ISBLANK('Liste des engagés'!$B$8),"",VLOOKUP(J39,lp,2))</f>
        <v>0</v>
      </c>
    </row>
    <row r="41" spans="1:10" x14ac:dyDescent="0.25">
      <c r="A41" s="4">
        <f>IF(ISBLANK('Liste des engagés'!$B$8),"",VLOOKUP(A39,lp,3))</f>
        <v>0</v>
      </c>
      <c r="B41" s="4">
        <f>IF(ISBLANK('Liste des engagés'!$B$8),"",VLOOKUP(B39,lp,3))</f>
        <v>0</v>
      </c>
      <c r="C41" s="4">
        <f>IF(ISBLANK('Liste des engagés'!$B$8),"",VLOOKUP(C39,lp,3))</f>
        <v>0</v>
      </c>
      <c r="D41" s="4">
        <f>IF(ISBLANK('Liste des engagés'!$B$8),"",VLOOKUP(D39,lp,3))</f>
        <v>0</v>
      </c>
      <c r="E41" s="4">
        <f>IF(ISBLANK('Liste des engagés'!$B$8),"",VLOOKUP(E39,lp,3))</f>
        <v>0</v>
      </c>
      <c r="F41" s="4">
        <f>IF(ISBLANK('Liste des engagés'!$B$8),"",VLOOKUP(F39,lp,3))</f>
        <v>0</v>
      </c>
      <c r="G41" s="4">
        <f>IF(ISBLANK('Liste des engagés'!$B$8),"",VLOOKUP(G39,lp,3))</f>
        <v>0</v>
      </c>
      <c r="H41" s="4">
        <f>IF(ISBLANK('Liste des engagés'!$B$8),"",VLOOKUP(H39,lp,3))</f>
        <v>0</v>
      </c>
      <c r="I41" s="4">
        <f>IF(ISBLANK('Liste des engagés'!$B$8),"",VLOOKUP(I39,lp,3))</f>
        <v>0</v>
      </c>
      <c r="J41" s="4">
        <f>IF(ISBLANK('Liste des engagés'!$B$8),"",VLOOKUP(J39,lp,3))</f>
        <v>0</v>
      </c>
    </row>
    <row r="42" spans="1:10" s="11" customFormat="1" ht="14.25" thickBot="1" x14ac:dyDescent="0.3">
      <c r="A42" s="5">
        <f>IF(ISBLANK('Liste des engagés'!$B$8),"",VLOOKUP(A39,lp,4))</f>
        <v>0</v>
      </c>
      <c r="B42" s="5">
        <f>IF(ISBLANK('Liste des engagés'!$B$8),"",VLOOKUP(B39,lp,4))</f>
        <v>0</v>
      </c>
      <c r="C42" s="5">
        <f>IF(ISBLANK('Liste des engagés'!$B$8),"",VLOOKUP(C39,lp,4))</f>
        <v>0</v>
      </c>
      <c r="D42" s="5">
        <f>IF(ISBLANK('Liste des engagés'!$B$8),"",VLOOKUP(D39,lp,4))</f>
        <v>0</v>
      </c>
      <c r="E42" s="5">
        <f>IF(ISBLANK('Liste des engagés'!$B$8),"",VLOOKUP(E39,lp,4))</f>
        <v>0</v>
      </c>
      <c r="F42" s="5">
        <f>IF(ISBLANK('Liste des engagés'!$B$8),"",VLOOKUP(F39,lp,4))</f>
        <v>0</v>
      </c>
      <c r="G42" s="5">
        <f>IF(ISBLANK('Liste des engagés'!$B$8),"",VLOOKUP(G39,lp,4))</f>
        <v>0</v>
      </c>
      <c r="H42" s="5">
        <f>IF(ISBLANK('Liste des engagés'!$B$8),"",VLOOKUP(H39,lp,4))</f>
        <v>0</v>
      </c>
      <c r="I42" s="5">
        <f>IF(ISBLANK('Liste des engagés'!$B$8),"",VLOOKUP(I39,lp,4))</f>
        <v>0</v>
      </c>
      <c r="J42" s="5">
        <f>IF(ISBLANK('Liste des engagés'!$B$8),"",VLOOKUP(J39,lp,4))</f>
        <v>0</v>
      </c>
    </row>
    <row r="43" spans="1:10" s="8" customFormat="1" ht="30" x14ac:dyDescent="0.25">
      <c r="A43" s="7">
        <v>91</v>
      </c>
      <c r="B43" s="7">
        <v>92</v>
      </c>
      <c r="C43" s="7">
        <v>93</v>
      </c>
      <c r="D43" s="7">
        <v>94</v>
      </c>
      <c r="E43" s="7">
        <v>95</v>
      </c>
      <c r="F43" s="7">
        <v>96</v>
      </c>
      <c r="G43" s="7">
        <v>97</v>
      </c>
      <c r="H43" s="7">
        <v>98</v>
      </c>
      <c r="I43" s="7">
        <v>99</v>
      </c>
      <c r="J43" s="7">
        <v>100</v>
      </c>
    </row>
    <row r="44" spans="1:10" x14ac:dyDescent="0.25">
      <c r="A44" s="4">
        <f>IF(ISBLANK('Liste des engagés'!$B$8),"",VLOOKUP(A43,lp,2))</f>
        <v>0</v>
      </c>
      <c r="B44" s="4">
        <f>IF(ISBLANK('Liste des engagés'!$B$8),"",VLOOKUP(B43,lp,2))</f>
        <v>0</v>
      </c>
      <c r="C44" s="4">
        <f>IF(ISBLANK('Liste des engagés'!$B$8),"",VLOOKUP(C43,lp,2))</f>
        <v>0</v>
      </c>
      <c r="D44" s="4">
        <f>IF(ISBLANK('Liste des engagés'!$B$8),"",VLOOKUP(D43,lp,2))</f>
        <v>0</v>
      </c>
      <c r="E44" s="4">
        <f>IF(ISBLANK('Liste des engagés'!$B$8),"",VLOOKUP(E43,lp,2))</f>
        <v>0</v>
      </c>
      <c r="F44" s="4">
        <f>IF(ISBLANK('Liste des engagés'!$B$8),"",VLOOKUP(F43,lp,2))</f>
        <v>0</v>
      </c>
      <c r="G44" s="4">
        <f>IF(ISBLANK('Liste des engagés'!$B$8),"",VLOOKUP(G43,lp,2))</f>
        <v>0</v>
      </c>
      <c r="H44" s="4">
        <f>IF(ISBLANK('Liste des engagés'!$B$8),"",VLOOKUP(H43,lp,2))</f>
        <v>0</v>
      </c>
      <c r="I44" s="4">
        <f>IF(ISBLANK('Liste des engagés'!$B$8),"",VLOOKUP(I43,lp,2))</f>
        <v>0</v>
      </c>
      <c r="J44" s="4">
        <f>IF(ISBLANK('Liste des engagés'!$B$8),"",VLOOKUP(J43,lp,2))</f>
        <v>0</v>
      </c>
    </row>
    <row r="45" spans="1:10" x14ac:dyDescent="0.25">
      <c r="A45" s="4">
        <f>IF(ISBLANK('Liste des engagés'!$B$8),"",VLOOKUP(A43,lp,3))</f>
        <v>0</v>
      </c>
      <c r="B45" s="4">
        <f>IF(ISBLANK('Liste des engagés'!$B$8),"",VLOOKUP(B43,lp,3))</f>
        <v>0</v>
      </c>
      <c r="C45" s="4">
        <f>IF(ISBLANK('Liste des engagés'!$B$8),"",VLOOKUP(C43,lp,3))</f>
        <v>0</v>
      </c>
      <c r="D45" s="4">
        <f>IF(ISBLANK('Liste des engagés'!$B$8),"",VLOOKUP(D43,lp,3))</f>
        <v>0</v>
      </c>
      <c r="E45" s="4">
        <f>IF(ISBLANK('Liste des engagés'!$B$8),"",VLOOKUP(E43,lp,3))</f>
        <v>0</v>
      </c>
      <c r="F45" s="4">
        <f>IF(ISBLANK('Liste des engagés'!$B$8),"",VLOOKUP(F43,lp,3))</f>
        <v>0</v>
      </c>
      <c r="G45" s="4">
        <f>IF(ISBLANK('Liste des engagés'!$B$8),"",VLOOKUP(G43,lp,3))</f>
        <v>0</v>
      </c>
      <c r="H45" s="4">
        <f>IF(ISBLANK('Liste des engagés'!$B$8),"",VLOOKUP(H43,lp,3))</f>
        <v>0</v>
      </c>
      <c r="I45" s="4">
        <f>IF(ISBLANK('Liste des engagés'!$B$8),"",VLOOKUP(I43,lp,3))</f>
        <v>0</v>
      </c>
      <c r="J45" s="4">
        <f>IF(ISBLANK('Liste des engagés'!$B$8),"",VLOOKUP(J43,lp,3))</f>
        <v>0</v>
      </c>
    </row>
    <row r="46" spans="1:10" s="10" customFormat="1" ht="13.5" thickBot="1" x14ac:dyDescent="0.3">
      <c r="A46" s="9">
        <f>IF(ISBLANK('Liste des engagés'!$B$8),"",VLOOKUP(A43,lp,4))</f>
        <v>0</v>
      </c>
      <c r="B46" s="9">
        <f>IF(ISBLANK('Liste des engagés'!$B$8),"",VLOOKUP(B43,lp,4))</f>
        <v>0</v>
      </c>
      <c r="C46" s="9">
        <f>IF(ISBLANK('Liste des engagés'!$B$8),"",VLOOKUP(C43,lp,4))</f>
        <v>0</v>
      </c>
      <c r="D46" s="9">
        <f>IF(ISBLANK('Liste des engagés'!$B$8),"",VLOOKUP(D43,lp,4))</f>
        <v>0</v>
      </c>
      <c r="E46" s="9">
        <f>IF(ISBLANK('Liste des engagés'!$B$8),"",VLOOKUP(E43,lp,4))</f>
        <v>0</v>
      </c>
      <c r="F46" s="9">
        <f>IF(ISBLANK('Liste des engagés'!$B$8),"",VLOOKUP(F43,lp,4))</f>
        <v>0</v>
      </c>
      <c r="G46" s="9">
        <f>IF(ISBLANK('Liste des engagés'!$B$8),"",VLOOKUP(G43,lp,4))</f>
        <v>0</v>
      </c>
      <c r="H46" s="9">
        <f>IF(ISBLANK('Liste des engagés'!$B$8),"",VLOOKUP(H43,lp,4))</f>
        <v>0</v>
      </c>
      <c r="I46" s="9">
        <f>IF(ISBLANK('Liste des engagés'!$B$8),"",VLOOKUP(I43,lp,4))</f>
        <v>0</v>
      </c>
      <c r="J46" s="9">
        <f>IF(ISBLANK('Liste des engagés'!$B$8),"",VLOOKUP(J43,lp,4))</f>
        <v>0</v>
      </c>
    </row>
    <row r="47" spans="1:10" s="8" customFormat="1" ht="30" x14ac:dyDescent="0.25">
      <c r="A47" s="7">
        <v>101</v>
      </c>
      <c r="B47" s="7">
        <v>102</v>
      </c>
      <c r="C47" s="7">
        <v>103</v>
      </c>
      <c r="D47" s="7">
        <v>104</v>
      </c>
      <c r="E47" s="7">
        <v>105</v>
      </c>
      <c r="F47" s="7">
        <v>106</v>
      </c>
      <c r="G47" s="7">
        <v>107</v>
      </c>
      <c r="H47" s="7">
        <v>108</v>
      </c>
      <c r="I47" s="7">
        <v>109</v>
      </c>
      <c r="J47" s="7">
        <v>110</v>
      </c>
    </row>
    <row r="48" spans="1:10" x14ac:dyDescent="0.25">
      <c r="A48" s="4">
        <f>IF(ISBLANK('Liste des engagés'!$B$8),"",VLOOKUP(A47,lp,2))</f>
        <v>0</v>
      </c>
      <c r="B48" s="4">
        <f>IF(ISBLANK('Liste des engagés'!$B$8),"",VLOOKUP(B47,lp,2))</f>
        <v>0</v>
      </c>
      <c r="C48" s="4">
        <f>IF(ISBLANK('Liste des engagés'!$B$8),"",VLOOKUP(C47,lp,2))</f>
        <v>0</v>
      </c>
      <c r="D48" s="4">
        <f>IF(ISBLANK('Liste des engagés'!$B$8),"",VLOOKUP(D47,lp,2))</f>
        <v>0</v>
      </c>
      <c r="E48" s="4">
        <f>IF(ISBLANK('Liste des engagés'!$B$8),"",VLOOKUP(E47,lp,2))</f>
        <v>0</v>
      </c>
      <c r="F48" s="4">
        <f>IF(ISBLANK('Liste des engagés'!$B$8),"",VLOOKUP(F47,lp,2))</f>
        <v>0</v>
      </c>
      <c r="G48" s="4">
        <f>IF(ISBLANK('Liste des engagés'!$B$8),"",VLOOKUP(G47,lp,2))</f>
        <v>0</v>
      </c>
      <c r="H48" s="4">
        <f>IF(ISBLANK('Liste des engagés'!$B$8),"",VLOOKUP(H47,lp,2))</f>
        <v>0</v>
      </c>
      <c r="I48" s="4">
        <f>IF(ISBLANK('Liste des engagés'!$B$8),"",VLOOKUP(I47,lp,2))</f>
        <v>0</v>
      </c>
      <c r="J48" s="4">
        <f>IF(ISBLANK('Liste des engagés'!$B$8),"",VLOOKUP(J47,lp,2))</f>
        <v>0</v>
      </c>
    </row>
    <row r="49" spans="1:10" x14ac:dyDescent="0.25">
      <c r="A49" s="4">
        <f>IF(ISBLANK('Liste des engagés'!$B$8),"",VLOOKUP(A47,lp,3))</f>
        <v>0</v>
      </c>
      <c r="B49" s="4">
        <f>IF(ISBLANK('Liste des engagés'!$B$8),"",VLOOKUP(B47,lp,3))</f>
        <v>0</v>
      </c>
      <c r="C49" s="4">
        <f>IF(ISBLANK('Liste des engagés'!$B$8),"",VLOOKUP(C47,lp,3))</f>
        <v>0</v>
      </c>
      <c r="D49" s="4">
        <f>IF(ISBLANK('Liste des engagés'!$B$8),"",VLOOKUP(D47,lp,3))</f>
        <v>0</v>
      </c>
      <c r="E49" s="4">
        <f>IF(ISBLANK('Liste des engagés'!$B$8),"",VLOOKUP(E47,lp,3))</f>
        <v>0</v>
      </c>
      <c r="F49" s="4">
        <f>IF(ISBLANK('Liste des engagés'!$B$8),"",VLOOKUP(F47,lp,3))</f>
        <v>0</v>
      </c>
      <c r="G49" s="4">
        <f>IF(ISBLANK('Liste des engagés'!$B$8),"",VLOOKUP(G47,lp,3))</f>
        <v>0</v>
      </c>
      <c r="H49" s="4">
        <f>IF(ISBLANK('Liste des engagés'!$B$8),"",VLOOKUP(H47,lp,3))</f>
        <v>0</v>
      </c>
      <c r="I49" s="4">
        <f>IF(ISBLANK('Liste des engagés'!$B$8),"",VLOOKUP(I47,lp,3))</f>
        <v>0</v>
      </c>
      <c r="J49" s="4">
        <f>IF(ISBLANK('Liste des engagés'!$B$8),"",VLOOKUP(J47,lp,3))</f>
        <v>0</v>
      </c>
    </row>
    <row r="50" spans="1:10" s="11" customFormat="1" ht="32.25" customHeight="1" thickBot="1" x14ac:dyDescent="0.3">
      <c r="A50" s="5">
        <f>IF(ISBLANK('Liste des engagés'!$B$8),"",VLOOKUP(A47,lp,4))</f>
        <v>0</v>
      </c>
      <c r="B50" s="5">
        <f>IF(ISBLANK('Liste des engagés'!$B$8),"",VLOOKUP(B47,lp,4))</f>
        <v>0</v>
      </c>
      <c r="C50" s="5">
        <f>IF(ISBLANK('Liste des engagés'!$B$8),"",VLOOKUP(C47,lp,4))</f>
        <v>0</v>
      </c>
      <c r="D50" s="5">
        <f>IF(ISBLANK('Liste des engagés'!$B$8),"",VLOOKUP(D47,lp,4))</f>
        <v>0</v>
      </c>
      <c r="E50" s="5">
        <f>IF(ISBLANK('Liste des engagés'!$B$8),"",VLOOKUP(E47,lp,4))</f>
        <v>0</v>
      </c>
      <c r="F50" s="5">
        <f>IF(ISBLANK('Liste des engagés'!$B$8),"",VLOOKUP(F47,lp,4))</f>
        <v>0</v>
      </c>
      <c r="G50" s="5">
        <f>IF(ISBLANK('Liste des engagés'!$B$8),"",VLOOKUP(G47,lp,4))</f>
        <v>0</v>
      </c>
      <c r="H50" s="5">
        <f>IF(ISBLANK('Liste des engagés'!$B$8),"",VLOOKUP(H47,lp,4))</f>
        <v>0</v>
      </c>
      <c r="I50" s="5">
        <f>IF(ISBLANK('Liste des engagés'!$B$8),"",VLOOKUP(I47,lp,4))</f>
        <v>0</v>
      </c>
      <c r="J50" s="5">
        <f>IF(ISBLANK('Liste des engagés'!$B$8),"",VLOOKUP(J47,lp,4))</f>
        <v>0</v>
      </c>
    </row>
    <row r="51" spans="1:10" s="8" customFormat="1" ht="30" x14ac:dyDescent="0.25">
      <c r="A51" s="7">
        <v>111</v>
      </c>
      <c r="B51" s="7">
        <v>112</v>
      </c>
      <c r="C51" s="7">
        <v>113</v>
      </c>
      <c r="D51" s="7">
        <v>114</v>
      </c>
      <c r="E51" s="7">
        <v>115</v>
      </c>
      <c r="F51" s="7">
        <v>116</v>
      </c>
      <c r="G51" s="7">
        <v>117</v>
      </c>
      <c r="H51" s="7">
        <v>118</v>
      </c>
      <c r="I51" s="7">
        <v>119</v>
      </c>
      <c r="J51" s="7">
        <v>120</v>
      </c>
    </row>
    <row r="52" spans="1:10" x14ac:dyDescent="0.25">
      <c r="A52" s="4">
        <f>IF(ISBLANK('Liste des engagés'!$B$8),"",VLOOKUP(A51,lp,2))</f>
        <v>0</v>
      </c>
      <c r="B52" s="4">
        <f>IF(ISBLANK('Liste des engagés'!$B$8),"",VLOOKUP(B51,lp,2))</f>
        <v>0</v>
      </c>
      <c r="C52" s="4">
        <f>IF(ISBLANK('Liste des engagés'!$B$8),"",VLOOKUP(C51,lp,2))</f>
        <v>0</v>
      </c>
      <c r="D52" s="4">
        <f>IF(ISBLANK('Liste des engagés'!$B$8),"",VLOOKUP(D51,lp,2))</f>
        <v>0</v>
      </c>
      <c r="E52" s="4">
        <f>IF(ISBLANK('Liste des engagés'!$B$8),"",VLOOKUP(E51,lp,2))</f>
        <v>0</v>
      </c>
      <c r="F52" s="4">
        <f>IF(ISBLANK('Liste des engagés'!$B$8),"",VLOOKUP(F51,lp,2))</f>
        <v>0</v>
      </c>
      <c r="G52" s="4">
        <f>IF(ISBLANK('Liste des engagés'!$B$8),"",VLOOKUP(G51,lp,2))</f>
        <v>0</v>
      </c>
      <c r="H52" s="4">
        <f>IF(ISBLANK('Liste des engagés'!$B$8),"",VLOOKUP(H51,lp,2))</f>
        <v>0</v>
      </c>
      <c r="I52" s="4">
        <f>IF(ISBLANK('Liste des engagés'!$B$8),"",VLOOKUP(I51,lp,2))</f>
        <v>0</v>
      </c>
      <c r="J52" s="4">
        <f>IF(ISBLANK('Liste des engagés'!$B$8),"",VLOOKUP(J51,lp,2))</f>
        <v>0</v>
      </c>
    </row>
    <row r="53" spans="1:10" x14ac:dyDescent="0.25">
      <c r="A53" s="4">
        <f>IF(ISBLANK('Liste des engagés'!$B$8),"",VLOOKUP(A51,lp,3))</f>
        <v>0</v>
      </c>
      <c r="B53" s="4">
        <f>IF(ISBLANK('Liste des engagés'!$B$8),"",VLOOKUP(B51,lp,3))</f>
        <v>0</v>
      </c>
      <c r="C53" s="4">
        <f>IF(ISBLANK('Liste des engagés'!$B$8),"",VLOOKUP(C51,lp,3))</f>
        <v>0</v>
      </c>
      <c r="D53" s="4">
        <f>IF(ISBLANK('Liste des engagés'!$B$8),"",VLOOKUP(D51,lp,3))</f>
        <v>0</v>
      </c>
      <c r="E53" s="4">
        <f>IF(ISBLANK('Liste des engagés'!$B$8),"",VLOOKUP(E51,lp,3))</f>
        <v>0</v>
      </c>
      <c r="F53" s="4">
        <f>IF(ISBLANK('Liste des engagés'!$B$8),"",VLOOKUP(F51,lp,3))</f>
        <v>0</v>
      </c>
      <c r="G53" s="4">
        <f>IF(ISBLANK('Liste des engagés'!$B$8),"",VLOOKUP(G51,lp,3))</f>
        <v>0</v>
      </c>
      <c r="H53" s="4">
        <f>IF(ISBLANK('Liste des engagés'!$B$8),"",VLOOKUP(H51,lp,3))</f>
        <v>0</v>
      </c>
      <c r="I53" s="4">
        <f>IF(ISBLANK('Liste des engagés'!$B$8),"",VLOOKUP(I51,lp,3))</f>
        <v>0</v>
      </c>
      <c r="J53" s="4">
        <f>IF(ISBLANK('Liste des engagés'!$B$8),"",VLOOKUP(J51,lp,3))</f>
        <v>0</v>
      </c>
    </row>
    <row r="54" spans="1:10" s="11" customFormat="1" ht="32.25" customHeight="1" thickBot="1" x14ac:dyDescent="0.3">
      <c r="A54" s="5">
        <f>IF(ISBLANK('Liste des engagés'!$B$8),"",VLOOKUP(A51,lp,4))</f>
        <v>0</v>
      </c>
      <c r="B54" s="5">
        <f>IF(ISBLANK('Liste des engagés'!$B$8),"",VLOOKUP(B51,lp,4))</f>
        <v>0</v>
      </c>
      <c r="C54" s="5">
        <f>IF(ISBLANK('Liste des engagés'!$B$8),"",VLOOKUP(C51,lp,4))</f>
        <v>0</v>
      </c>
      <c r="D54" s="5">
        <f>IF(ISBLANK('Liste des engagés'!$B$8),"",VLOOKUP(D51,lp,4))</f>
        <v>0</v>
      </c>
      <c r="E54" s="5">
        <f>IF(ISBLANK('Liste des engagés'!$B$8),"",VLOOKUP(E51,lp,4))</f>
        <v>0</v>
      </c>
      <c r="F54" s="5">
        <f>IF(ISBLANK('Liste des engagés'!$B$8),"",VLOOKUP(F51,lp,4))</f>
        <v>0</v>
      </c>
      <c r="G54" s="5">
        <f>IF(ISBLANK('Liste des engagés'!$B$8),"",VLOOKUP(G51,lp,4))</f>
        <v>0</v>
      </c>
      <c r="H54" s="5">
        <f>IF(ISBLANK('Liste des engagés'!$B$8),"",VLOOKUP(H51,lp,4))</f>
        <v>0</v>
      </c>
      <c r="I54" s="5">
        <f>IF(ISBLANK('Liste des engagés'!$B$8),"",VLOOKUP(I51,lp,4))</f>
        <v>0</v>
      </c>
      <c r="J54" s="5">
        <f>IF(ISBLANK('Liste des engagés'!$B$8),"",VLOOKUP(J51,lp,4))</f>
        <v>0</v>
      </c>
    </row>
    <row r="55" spans="1:10" s="8" customFormat="1" ht="30" x14ac:dyDescent="0.25">
      <c r="A55" s="7">
        <v>121</v>
      </c>
      <c r="B55" s="7">
        <v>122</v>
      </c>
      <c r="C55" s="7">
        <v>123</v>
      </c>
      <c r="D55" s="7">
        <v>124</v>
      </c>
      <c r="E55" s="7">
        <v>125</v>
      </c>
      <c r="F55" s="7">
        <v>126</v>
      </c>
      <c r="G55" s="7">
        <v>127</v>
      </c>
      <c r="H55" s="7">
        <v>128</v>
      </c>
      <c r="I55" s="7">
        <v>129</v>
      </c>
      <c r="J55" s="7">
        <v>130</v>
      </c>
    </row>
    <row r="56" spans="1:10" ht="22.5" customHeight="1" x14ac:dyDescent="0.25">
      <c r="A56" s="4">
        <f>IF(ISBLANK('Liste des engagés'!$B$8),"",VLOOKUP(A55,lp,2))</f>
        <v>0</v>
      </c>
      <c r="B56" s="4">
        <f>IF(ISBLANK('Liste des engagés'!$B$8),"",VLOOKUP(B55,lp,2))</f>
        <v>0</v>
      </c>
      <c r="C56" s="4">
        <f>IF(ISBLANK('Liste des engagés'!$B$8),"",VLOOKUP(C55,lp,2))</f>
        <v>0</v>
      </c>
      <c r="D56" s="4">
        <f>IF(ISBLANK('Liste des engagés'!$B$8),"",VLOOKUP(D55,lp,2))</f>
        <v>0</v>
      </c>
      <c r="E56" s="4">
        <f>IF(ISBLANK('Liste des engagés'!$B$8),"",VLOOKUP(E55,lp,2))</f>
        <v>0</v>
      </c>
      <c r="F56" s="4">
        <f>IF(ISBLANK('Liste des engagés'!$B$8),"",VLOOKUP(F55,lp,2))</f>
        <v>0</v>
      </c>
      <c r="G56" s="4"/>
      <c r="H56" s="4"/>
      <c r="I56" s="4"/>
      <c r="J56" s="4"/>
    </row>
    <row r="57" spans="1:10" x14ac:dyDescent="0.25">
      <c r="A57" s="4">
        <f>IF(ISBLANK('Liste des engagés'!$B$8),"",VLOOKUP(A55,lp,3))</f>
        <v>0</v>
      </c>
      <c r="B57" s="4">
        <f>IF(ISBLANK('Liste des engagés'!$B$8),"",VLOOKUP(B55,lp,3))</f>
        <v>0</v>
      </c>
      <c r="C57" s="4">
        <f>IF(ISBLANK('Liste des engagés'!$B$8),"",VLOOKUP(C55,lp,3))</f>
        <v>0</v>
      </c>
      <c r="D57" s="4">
        <f>IF(ISBLANK('Liste des engagés'!$B$8),"",VLOOKUP(D55,lp,3))</f>
        <v>0</v>
      </c>
      <c r="E57" s="4">
        <f>IF(ISBLANK('Liste des engagés'!$B$8),"",VLOOKUP(E55,lp,3))</f>
        <v>0</v>
      </c>
      <c r="F57" s="4">
        <f>IF(ISBLANK('Liste des engagés'!$B$8),"",VLOOKUP(F55,lp,3))</f>
        <v>0</v>
      </c>
      <c r="G57" s="4"/>
      <c r="H57" s="4"/>
      <c r="I57" s="4"/>
      <c r="J57" s="4"/>
    </row>
    <row r="58" spans="1:10" s="11" customFormat="1" ht="32.25" customHeight="1" thickBot="1" x14ac:dyDescent="0.3">
      <c r="A58" s="5">
        <f>IF(ISBLANK('Liste des engagés'!$B$8),"",VLOOKUP(A55,lp,4))</f>
        <v>0</v>
      </c>
      <c r="B58" s="5">
        <f>IF(ISBLANK('Liste des engagés'!$B$8),"",VLOOKUP(B55,lp,4))</f>
        <v>0</v>
      </c>
      <c r="C58" s="5">
        <f>IF(ISBLANK('Liste des engagés'!$B$8),"",VLOOKUP(C55,lp,4))</f>
        <v>0</v>
      </c>
      <c r="D58" s="5">
        <f>IF(ISBLANK('Liste des engagés'!$B$8),"",VLOOKUP(D55,lp,4))</f>
        <v>0</v>
      </c>
      <c r="E58" s="5">
        <f>IF(ISBLANK('Liste des engagés'!$B$8),"",VLOOKUP(E55,lp,4))</f>
        <v>0</v>
      </c>
      <c r="F58" s="5">
        <f>IF(ISBLANK('Liste des engagés'!$B$8),"",VLOOKUP(F55,lp,4))</f>
        <v>0</v>
      </c>
      <c r="G58" s="5"/>
      <c r="H58" s="5"/>
      <c r="I58" s="5"/>
      <c r="J58" s="5"/>
    </row>
  </sheetData>
  <mergeCells count="1">
    <mergeCell ref="A5:J5"/>
  </mergeCells>
  <phoneticPr fontId="0" type="noConversion"/>
  <pageMargins left="0.21" right="0.12" top="0.39" bottom="0.55000000000000004" header="0.4921259845" footer="0.4921259845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3"/>
  <sheetViews>
    <sheetView view="pageBreakPreview" topLeftCell="A4" zoomScale="60" zoomScaleNormal="120" workbookViewId="0">
      <selection activeCell="C32" sqref="C32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6.5" style="13" bestFit="1" customWidth="1"/>
    <col min="4" max="4" width="22.25" style="13" bestFit="1" customWidth="1"/>
    <col min="5" max="5" width="10.25" style="13" customWidth="1"/>
    <col min="6" max="16384" width="11" style="13"/>
  </cols>
  <sheetData>
    <row r="2" spans="1:6" s="37" customFormat="1" ht="14.25" x14ac:dyDescent="0.25"/>
    <row r="4" spans="1:6" s="39" customFormat="1" ht="14.25" x14ac:dyDescent="0.25">
      <c r="A4" s="37"/>
      <c r="B4" s="37"/>
      <c r="C4" s="37"/>
      <c r="D4" s="37"/>
      <c r="E4" s="37"/>
      <c r="F4" s="37"/>
    </row>
    <row r="5" spans="1:6" s="14" customFormat="1" x14ac:dyDescent="0.25">
      <c r="A5" s="13"/>
      <c r="B5" s="13"/>
      <c r="C5" s="13"/>
      <c r="D5" s="13"/>
      <c r="E5" s="13"/>
      <c r="F5" s="13"/>
    </row>
    <row r="6" spans="1:6" s="14" customFormat="1" ht="15" customHeight="1" x14ac:dyDescent="0.25">
      <c r="A6" s="39"/>
      <c r="B6" s="39"/>
      <c r="C6" s="39"/>
      <c r="D6" s="39"/>
      <c r="E6" s="39"/>
      <c r="F6" s="39"/>
    </row>
    <row r="7" spans="1:6" s="14" customFormat="1" ht="15" customHeight="1" x14ac:dyDescent="0.25"/>
    <row r="8" spans="1:6" s="14" customFormat="1" ht="14.25" x14ac:dyDescent="0.25"/>
    <row r="9" spans="1:6" s="14" customFormat="1" ht="15" customHeight="1" x14ac:dyDescent="0.25"/>
    <row r="10" spans="1:6" s="14" customFormat="1" ht="14.25" x14ac:dyDescent="0.25"/>
    <row r="11" spans="1:6" s="14" customFormat="1" ht="14.25" x14ac:dyDescent="0.25"/>
    <row r="12" spans="1:6" s="14" customFormat="1" ht="23.25" x14ac:dyDescent="0.25">
      <c r="A12" s="36"/>
      <c r="B12" s="36"/>
      <c r="C12" s="108" t="s">
        <v>62</v>
      </c>
      <c r="D12" s="108"/>
      <c r="E12" s="38"/>
      <c r="F12" s="37"/>
    </row>
    <row r="13" spans="1:6" s="14" customFormat="1" ht="15" customHeight="1" x14ac:dyDescent="0.25">
      <c r="A13" s="13"/>
      <c r="B13" s="13"/>
      <c r="C13" s="13"/>
      <c r="D13" s="13"/>
      <c r="E13" s="13"/>
      <c r="F13" s="13"/>
    </row>
    <row r="14" spans="1:6" s="14" customFormat="1" ht="15" customHeight="1" x14ac:dyDescent="0.25">
      <c r="A14" s="66" t="s">
        <v>2</v>
      </c>
      <c r="B14" s="66" t="s">
        <v>7</v>
      </c>
      <c r="C14" s="66" t="s">
        <v>14</v>
      </c>
      <c r="D14" s="66" t="s">
        <v>13</v>
      </c>
      <c r="E14" s="66" t="s">
        <v>1</v>
      </c>
      <c r="F14" s="66" t="s">
        <v>12</v>
      </c>
    </row>
    <row r="15" spans="1:6" s="14" customFormat="1" ht="15" customHeight="1" x14ac:dyDescent="0.2">
      <c r="A15" s="68">
        <v>1</v>
      </c>
      <c r="B15" s="93">
        <v>12</v>
      </c>
      <c r="C15" s="103" t="s">
        <v>138</v>
      </c>
      <c r="D15" s="93" t="s">
        <v>135</v>
      </c>
      <c r="E15" s="67">
        <v>1.0318287037037036E-4</v>
      </c>
      <c r="F15" s="68">
        <v>1</v>
      </c>
    </row>
    <row r="16" spans="1:6" s="14" customFormat="1" ht="15" x14ac:dyDescent="0.25">
      <c r="A16" s="68">
        <v>2</v>
      </c>
      <c r="B16" s="93">
        <v>43</v>
      </c>
      <c r="C16" s="96" t="s">
        <v>116</v>
      </c>
      <c r="D16" s="95" t="s">
        <v>125</v>
      </c>
      <c r="E16" s="67">
        <v>1.0366898148148149E-4</v>
      </c>
      <c r="F16" s="68">
        <v>2</v>
      </c>
    </row>
    <row r="17" spans="1:6" s="14" customFormat="1" ht="15" customHeight="1" x14ac:dyDescent="0.25">
      <c r="A17" s="68">
        <v>3</v>
      </c>
      <c r="B17" s="93">
        <v>30</v>
      </c>
      <c r="C17" s="96" t="s">
        <v>103</v>
      </c>
      <c r="D17" s="95" t="s">
        <v>133</v>
      </c>
      <c r="E17" s="67">
        <v>1.0479166666666667E-4</v>
      </c>
      <c r="F17" s="68">
        <v>3</v>
      </c>
    </row>
    <row r="18" spans="1:6" s="14" customFormat="1" ht="15" x14ac:dyDescent="0.25">
      <c r="A18" s="68">
        <v>4</v>
      </c>
      <c r="B18" s="93">
        <v>51</v>
      </c>
      <c r="C18" s="96" t="s">
        <v>123</v>
      </c>
      <c r="D18" s="95" t="s">
        <v>125</v>
      </c>
      <c r="E18" s="67">
        <v>1.0637731481481483E-4</v>
      </c>
      <c r="F18" s="68">
        <v>4</v>
      </c>
    </row>
    <row r="19" spans="1:6" s="14" customFormat="1" ht="15" x14ac:dyDescent="0.25">
      <c r="A19" s="68">
        <v>5</v>
      </c>
      <c r="B19" s="93">
        <v>25</v>
      </c>
      <c r="C19" s="93" t="s">
        <v>98</v>
      </c>
      <c r="D19" s="95" t="s">
        <v>125</v>
      </c>
      <c r="E19" s="67">
        <v>1.0894675925925926E-4</v>
      </c>
      <c r="F19" s="68">
        <v>5</v>
      </c>
    </row>
    <row r="20" spans="1:6" s="14" customFormat="1" ht="15" x14ac:dyDescent="0.25">
      <c r="A20" s="68">
        <v>6</v>
      </c>
      <c r="B20" s="93">
        <v>6</v>
      </c>
      <c r="C20" s="97" t="s">
        <v>81</v>
      </c>
      <c r="D20" s="95" t="s">
        <v>129</v>
      </c>
      <c r="E20" s="67">
        <v>1.0984953703703703E-4</v>
      </c>
      <c r="F20" s="68">
        <v>6</v>
      </c>
    </row>
    <row r="21" spans="1:6" s="14" customFormat="1" ht="15" customHeight="1" x14ac:dyDescent="0.25">
      <c r="A21" s="68">
        <v>7</v>
      </c>
      <c r="B21" s="93">
        <v>27</v>
      </c>
      <c r="C21" s="100" t="s">
        <v>100</v>
      </c>
      <c r="D21" s="101" t="s">
        <v>128</v>
      </c>
      <c r="E21" s="67">
        <v>1.1038194444444446E-4</v>
      </c>
      <c r="F21" s="68">
        <v>7</v>
      </c>
    </row>
    <row r="22" spans="1:6" s="14" customFormat="1" ht="15" customHeight="1" x14ac:dyDescent="0.25">
      <c r="A22" s="68">
        <v>8</v>
      </c>
      <c r="B22" s="93">
        <v>44</v>
      </c>
      <c r="C22" s="97" t="s">
        <v>29</v>
      </c>
      <c r="D22" s="95" t="s">
        <v>127</v>
      </c>
      <c r="E22" s="67">
        <v>1.107060185185185E-4</v>
      </c>
      <c r="F22" s="68">
        <v>8</v>
      </c>
    </row>
    <row r="23" spans="1:6" s="14" customFormat="1" ht="15" customHeight="1" x14ac:dyDescent="0.25">
      <c r="A23" s="68">
        <v>9</v>
      </c>
      <c r="B23" s="93">
        <v>32</v>
      </c>
      <c r="C23" s="97" t="s">
        <v>105</v>
      </c>
      <c r="D23" s="95" t="s">
        <v>127</v>
      </c>
      <c r="E23" s="67">
        <v>1.1096064814814816E-4</v>
      </c>
      <c r="F23" s="68">
        <v>9</v>
      </c>
    </row>
    <row r="24" spans="1:6" s="14" customFormat="1" ht="15" customHeight="1" x14ac:dyDescent="0.25">
      <c r="A24" s="68">
        <v>10</v>
      </c>
      <c r="B24" s="93">
        <v>1</v>
      </c>
      <c r="C24" s="94" t="s">
        <v>76</v>
      </c>
      <c r="D24" s="95" t="s">
        <v>124</v>
      </c>
      <c r="E24" s="67">
        <v>1.1146990740740741E-4</v>
      </c>
      <c r="F24" s="68">
        <v>10</v>
      </c>
    </row>
    <row r="25" spans="1:6" s="14" customFormat="1" ht="15" customHeight="1" x14ac:dyDescent="0.25">
      <c r="A25" s="68">
        <v>11</v>
      </c>
      <c r="B25" s="93">
        <v>48</v>
      </c>
      <c r="C25" s="96" t="s">
        <v>120</v>
      </c>
      <c r="D25" s="95" t="s">
        <v>125</v>
      </c>
      <c r="E25" s="67">
        <v>1.1146990740740741E-4</v>
      </c>
      <c r="F25" s="68">
        <v>11</v>
      </c>
    </row>
    <row r="26" spans="1:6" s="14" customFormat="1" ht="15" customHeight="1" x14ac:dyDescent="0.25">
      <c r="A26" s="68">
        <v>12</v>
      </c>
      <c r="B26" s="93">
        <v>46</v>
      </c>
      <c r="C26" s="97" t="s">
        <v>118</v>
      </c>
      <c r="D26" s="95" t="s">
        <v>125</v>
      </c>
      <c r="E26" s="67">
        <v>1.1203703703703702E-4</v>
      </c>
      <c r="F26" s="68">
        <v>12</v>
      </c>
    </row>
    <row r="27" spans="1:6" s="14" customFormat="1" ht="15" x14ac:dyDescent="0.25">
      <c r="A27" s="68">
        <v>13</v>
      </c>
      <c r="B27" s="93">
        <v>14</v>
      </c>
      <c r="C27" s="96" t="s">
        <v>87</v>
      </c>
      <c r="D27" s="95" t="s">
        <v>125</v>
      </c>
      <c r="E27" s="67">
        <v>1.1237268518518519E-4</v>
      </c>
      <c r="F27" s="68">
        <v>13</v>
      </c>
    </row>
    <row r="28" spans="1:6" s="14" customFormat="1" ht="15" x14ac:dyDescent="0.25">
      <c r="A28" s="68">
        <v>14</v>
      </c>
      <c r="B28" s="93">
        <v>2</v>
      </c>
      <c r="C28" s="96" t="s">
        <v>77</v>
      </c>
      <c r="D28" s="95" t="s">
        <v>125</v>
      </c>
      <c r="E28" s="67">
        <v>1.1407407407407407E-4</v>
      </c>
      <c r="F28" s="68">
        <v>14</v>
      </c>
    </row>
    <row r="29" spans="1:6" s="14" customFormat="1" ht="15" x14ac:dyDescent="0.25">
      <c r="A29" s="68">
        <v>15</v>
      </c>
      <c r="B29" s="93">
        <v>3</v>
      </c>
      <c r="C29" s="97" t="s">
        <v>78</v>
      </c>
      <c r="D29" s="95" t="s">
        <v>126</v>
      </c>
      <c r="E29" s="67">
        <v>1.1420138888888889E-4</v>
      </c>
      <c r="F29" s="68">
        <v>15</v>
      </c>
    </row>
    <row r="30" spans="1:6" s="14" customFormat="1" ht="15" x14ac:dyDescent="0.25">
      <c r="A30" s="68">
        <v>16</v>
      </c>
      <c r="B30" s="93">
        <v>31</v>
      </c>
      <c r="C30" s="93" t="s">
        <v>104</v>
      </c>
      <c r="D30" s="95" t="s">
        <v>125</v>
      </c>
      <c r="E30" s="67">
        <v>1.1466435185185185E-4</v>
      </c>
      <c r="F30" s="68">
        <v>16</v>
      </c>
    </row>
    <row r="31" spans="1:6" s="14" customFormat="1" ht="15" x14ac:dyDescent="0.25">
      <c r="A31" s="68">
        <v>17</v>
      </c>
      <c r="B31" s="93">
        <v>8</v>
      </c>
      <c r="C31" s="97" t="s">
        <v>82</v>
      </c>
      <c r="D31" s="95" t="s">
        <v>131</v>
      </c>
      <c r="E31" s="67">
        <v>1.1976851851851852E-4</v>
      </c>
      <c r="F31" s="68">
        <v>17</v>
      </c>
    </row>
    <row r="32" spans="1:6" s="14" customFormat="1" ht="15" x14ac:dyDescent="0.25">
      <c r="A32" s="68">
        <v>18</v>
      </c>
      <c r="B32" s="93">
        <v>21</v>
      </c>
      <c r="C32" s="97" t="s">
        <v>94</v>
      </c>
      <c r="D32" s="95" t="s">
        <v>132</v>
      </c>
      <c r="E32" s="67">
        <v>1.2148148148148147E-4</v>
      </c>
      <c r="F32" s="68">
        <v>18</v>
      </c>
    </row>
    <row r="33" spans="1:6" s="14" customFormat="1" ht="15" x14ac:dyDescent="0.25">
      <c r="A33" s="68">
        <v>19</v>
      </c>
      <c r="B33" s="93">
        <v>33</v>
      </c>
      <c r="C33" s="97" t="s">
        <v>106</v>
      </c>
      <c r="D33" s="95" t="s">
        <v>128</v>
      </c>
      <c r="E33" s="67">
        <v>1.2185185185185187E-4</v>
      </c>
      <c r="F33" s="68">
        <v>19</v>
      </c>
    </row>
    <row r="34" spans="1:6" s="14" customFormat="1" ht="15" x14ac:dyDescent="0.25">
      <c r="A34" s="68">
        <v>20</v>
      </c>
      <c r="B34" s="93">
        <v>36</v>
      </c>
      <c r="C34" s="97" t="s">
        <v>109</v>
      </c>
      <c r="D34" s="95" t="s">
        <v>127</v>
      </c>
      <c r="E34" s="67">
        <v>1.2273148148148148E-4</v>
      </c>
      <c r="F34" s="68">
        <v>20</v>
      </c>
    </row>
    <row r="35" spans="1:6" s="14" customFormat="1" ht="15" x14ac:dyDescent="0.25">
      <c r="A35" s="68">
        <v>21</v>
      </c>
      <c r="B35" s="93">
        <v>41</v>
      </c>
      <c r="C35" s="100" t="s">
        <v>114</v>
      </c>
      <c r="D35" s="101" t="s">
        <v>128</v>
      </c>
      <c r="E35" s="67">
        <v>1.232638888888889E-4</v>
      </c>
      <c r="F35" s="68">
        <v>21</v>
      </c>
    </row>
    <row r="36" spans="1:6" s="14" customFormat="1" ht="15" customHeight="1" x14ac:dyDescent="0.25">
      <c r="A36" s="68">
        <v>22</v>
      </c>
      <c r="B36" s="93">
        <v>5</v>
      </c>
      <c r="C36" s="97" t="s">
        <v>80</v>
      </c>
      <c r="D36" s="95" t="s">
        <v>128</v>
      </c>
      <c r="E36" s="67">
        <v>1.243402777777778E-4</v>
      </c>
      <c r="F36" s="68">
        <v>22</v>
      </c>
    </row>
    <row r="37" spans="1:6" s="14" customFormat="1" ht="15" x14ac:dyDescent="0.25">
      <c r="A37" s="68">
        <v>23</v>
      </c>
      <c r="B37" s="93">
        <v>17</v>
      </c>
      <c r="C37" s="97" t="s">
        <v>90</v>
      </c>
      <c r="D37" s="95" t="s">
        <v>128</v>
      </c>
      <c r="E37" s="67">
        <v>1.261111111111111E-4</v>
      </c>
      <c r="F37" s="68">
        <v>23</v>
      </c>
    </row>
    <row r="38" spans="1:6" s="14" customFormat="1" ht="15" x14ac:dyDescent="0.25">
      <c r="A38" s="68">
        <v>24</v>
      </c>
      <c r="B38" s="93">
        <v>13</v>
      </c>
      <c r="C38" s="98" t="s">
        <v>86</v>
      </c>
      <c r="D38" s="95" t="s">
        <v>124</v>
      </c>
      <c r="E38" s="67">
        <v>1.2751157407407408E-4</v>
      </c>
      <c r="F38" s="68">
        <v>24</v>
      </c>
    </row>
    <row r="39" spans="1:6" s="14" customFormat="1" ht="15" x14ac:dyDescent="0.25">
      <c r="A39" s="68">
        <v>25</v>
      </c>
      <c r="B39" s="93">
        <v>47</v>
      </c>
      <c r="C39" s="97" t="s">
        <v>119</v>
      </c>
      <c r="D39" s="95" t="s">
        <v>127</v>
      </c>
      <c r="E39" s="67">
        <v>1.2839120370370372E-4</v>
      </c>
      <c r="F39" s="68">
        <v>25</v>
      </c>
    </row>
    <row r="40" spans="1:6" s="14" customFormat="1" ht="15" x14ac:dyDescent="0.25">
      <c r="A40" s="68">
        <v>26</v>
      </c>
      <c r="B40" s="93">
        <v>19</v>
      </c>
      <c r="C40" s="97" t="s">
        <v>92</v>
      </c>
      <c r="D40" s="95" t="s">
        <v>130</v>
      </c>
      <c r="E40" s="67">
        <v>1.3108796296296298E-4</v>
      </c>
      <c r="F40" s="68">
        <v>26</v>
      </c>
    </row>
    <row r="41" spans="1:6" s="14" customFormat="1" ht="15" x14ac:dyDescent="0.25">
      <c r="A41" s="68">
        <v>27</v>
      </c>
      <c r="B41" s="93">
        <v>26</v>
      </c>
      <c r="C41" s="97" t="s">
        <v>99</v>
      </c>
      <c r="D41" s="95" t="s">
        <v>127</v>
      </c>
      <c r="E41" s="67">
        <v>1.3241898148148149E-4</v>
      </c>
      <c r="F41" s="68">
        <v>27</v>
      </c>
    </row>
    <row r="42" spans="1:6" s="14" customFormat="1" ht="30" x14ac:dyDescent="0.25">
      <c r="A42" s="68">
        <v>28</v>
      </c>
      <c r="B42" s="93">
        <v>39</v>
      </c>
      <c r="C42" s="102" t="s">
        <v>112</v>
      </c>
      <c r="D42" s="101" t="s">
        <v>125</v>
      </c>
      <c r="E42" s="67">
        <v>1.3371527777777779E-4</v>
      </c>
      <c r="F42" s="68">
        <v>28</v>
      </c>
    </row>
    <row r="43" spans="1:6" s="14" customFormat="1" ht="15" x14ac:dyDescent="0.25">
      <c r="A43" s="68">
        <v>29</v>
      </c>
      <c r="B43" s="93">
        <v>11</v>
      </c>
      <c r="C43" s="93" t="s">
        <v>85</v>
      </c>
      <c r="D43" s="93" t="s">
        <v>134</v>
      </c>
      <c r="E43" s="67">
        <v>1.3422453703703705E-4</v>
      </c>
      <c r="F43" s="68">
        <v>29</v>
      </c>
    </row>
    <row r="44" spans="1:6" s="14" customFormat="1" ht="15" customHeight="1" x14ac:dyDescent="0.2">
      <c r="A44" s="68">
        <v>30</v>
      </c>
      <c r="B44" s="93">
        <v>24</v>
      </c>
      <c r="C44" s="104" t="s">
        <v>97</v>
      </c>
      <c r="D44" s="99" t="s">
        <v>135</v>
      </c>
      <c r="E44" s="67">
        <v>1.3469907407407408E-4</v>
      </c>
      <c r="F44" s="68">
        <v>30</v>
      </c>
    </row>
    <row r="45" spans="1:6" s="14" customFormat="1" ht="15" x14ac:dyDescent="0.25">
      <c r="A45" s="68">
        <v>31</v>
      </c>
      <c r="B45" s="93">
        <v>23</v>
      </c>
      <c r="C45" s="93" t="s">
        <v>96</v>
      </c>
      <c r="D45" s="93" t="s">
        <v>136</v>
      </c>
      <c r="E45" s="67">
        <v>1.3553240740740743E-4</v>
      </c>
      <c r="F45" s="68">
        <v>31</v>
      </c>
    </row>
    <row r="46" spans="1:6" s="14" customFormat="1" ht="15" x14ac:dyDescent="0.25">
      <c r="A46" s="68">
        <v>32</v>
      </c>
      <c r="B46" s="93">
        <v>18</v>
      </c>
      <c r="C46" s="97" t="s">
        <v>91</v>
      </c>
      <c r="D46" s="95" t="s">
        <v>129</v>
      </c>
      <c r="E46" s="67">
        <v>1.366550925925926E-4</v>
      </c>
      <c r="F46" s="68">
        <v>32</v>
      </c>
    </row>
    <row r="47" spans="1:6" s="14" customFormat="1" ht="15" x14ac:dyDescent="0.25">
      <c r="A47" s="68">
        <v>33</v>
      </c>
      <c r="B47" s="93">
        <v>28</v>
      </c>
      <c r="C47" s="97" t="s">
        <v>101</v>
      </c>
      <c r="D47" s="95" t="s">
        <v>129</v>
      </c>
      <c r="E47" s="67">
        <v>1.3729166666666667E-4</v>
      </c>
      <c r="F47" s="68">
        <v>33</v>
      </c>
    </row>
    <row r="48" spans="1:6" s="14" customFormat="1" ht="15" x14ac:dyDescent="0.25">
      <c r="A48" s="68">
        <v>34</v>
      </c>
      <c r="B48" s="93">
        <v>35</v>
      </c>
      <c r="C48" s="96" t="s">
        <v>108</v>
      </c>
      <c r="D48" s="95" t="s">
        <v>125</v>
      </c>
      <c r="E48" s="67">
        <v>1.3782407407407406E-4</v>
      </c>
      <c r="F48" s="68">
        <v>34</v>
      </c>
    </row>
    <row r="49" spans="1:6" s="14" customFormat="1" ht="15" x14ac:dyDescent="0.25">
      <c r="A49" s="68">
        <v>35</v>
      </c>
      <c r="B49" s="93">
        <v>15</v>
      </c>
      <c r="C49" s="97" t="s">
        <v>88</v>
      </c>
      <c r="D49" s="95" t="s">
        <v>126</v>
      </c>
      <c r="E49" s="67">
        <v>1.3864583333333331E-4</v>
      </c>
      <c r="F49" s="68">
        <v>35</v>
      </c>
    </row>
    <row r="50" spans="1:6" s="14" customFormat="1" ht="15" x14ac:dyDescent="0.25">
      <c r="A50" s="68">
        <v>36</v>
      </c>
      <c r="B50" s="93">
        <v>7</v>
      </c>
      <c r="C50" s="97" t="s">
        <v>137</v>
      </c>
      <c r="D50" s="95" t="s">
        <v>130</v>
      </c>
      <c r="E50" s="67">
        <v>1.3887731481481482E-4</v>
      </c>
      <c r="F50" s="68">
        <v>36</v>
      </c>
    </row>
    <row r="51" spans="1:6" s="14" customFormat="1" ht="15" x14ac:dyDescent="0.25">
      <c r="A51" s="68">
        <v>37</v>
      </c>
      <c r="B51" s="93">
        <v>9</v>
      </c>
      <c r="C51" s="95" t="s">
        <v>83</v>
      </c>
      <c r="D51" s="95" t="s">
        <v>132</v>
      </c>
      <c r="E51" s="67">
        <v>1.3984953703703704E-4</v>
      </c>
      <c r="F51" s="68">
        <v>37</v>
      </c>
    </row>
    <row r="52" spans="1:6" s="14" customFormat="1" ht="15" x14ac:dyDescent="0.25">
      <c r="A52" s="68">
        <v>38</v>
      </c>
      <c r="B52" s="93">
        <v>37</v>
      </c>
      <c r="C52" s="100" t="s">
        <v>110</v>
      </c>
      <c r="D52" s="101" t="s">
        <v>128</v>
      </c>
      <c r="E52" s="67">
        <v>1.4175925925925925E-4</v>
      </c>
      <c r="F52" s="68">
        <v>38</v>
      </c>
    </row>
    <row r="53" spans="1:6" s="14" customFormat="1" ht="15" x14ac:dyDescent="0.25">
      <c r="A53" s="68">
        <v>39</v>
      </c>
      <c r="B53" s="93">
        <v>16</v>
      </c>
      <c r="C53" s="97" t="s">
        <v>89</v>
      </c>
      <c r="D53" s="95" t="s">
        <v>127</v>
      </c>
      <c r="E53" s="67">
        <v>1.4461805555555555E-4</v>
      </c>
      <c r="F53" s="68">
        <v>39</v>
      </c>
    </row>
    <row r="54" spans="1:6" s="14" customFormat="1" ht="15" x14ac:dyDescent="0.25">
      <c r="A54" s="68">
        <v>40</v>
      </c>
      <c r="B54" s="93">
        <v>49</v>
      </c>
      <c r="C54" s="96" t="s">
        <v>121</v>
      </c>
      <c r="D54" s="95" t="s">
        <v>125</v>
      </c>
      <c r="E54" s="67">
        <v>1.4503472222222223E-4</v>
      </c>
      <c r="F54" s="68">
        <v>40</v>
      </c>
    </row>
    <row r="55" spans="1:6" s="14" customFormat="1" ht="15" x14ac:dyDescent="0.25">
      <c r="A55" s="68">
        <v>41</v>
      </c>
      <c r="B55" s="93">
        <v>38</v>
      </c>
      <c r="C55" s="96" t="s">
        <v>111</v>
      </c>
      <c r="D55" s="95" t="s">
        <v>133</v>
      </c>
      <c r="E55" s="67">
        <v>1.4592592592592592E-4</v>
      </c>
      <c r="F55" s="68">
        <v>41</v>
      </c>
    </row>
    <row r="56" spans="1:6" s="14" customFormat="1" ht="15" x14ac:dyDescent="0.25">
      <c r="A56" s="68">
        <v>42</v>
      </c>
      <c r="B56" s="93">
        <v>50</v>
      </c>
      <c r="C56" s="96" t="s">
        <v>122</v>
      </c>
      <c r="D56" s="95" t="s">
        <v>125</v>
      </c>
      <c r="E56" s="67">
        <v>1.4717592592592592E-4</v>
      </c>
      <c r="F56" s="68">
        <v>42</v>
      </c>
    </row>
    <row r="57" spans="1:6" s="14" customFormat="1" ht="15" x14ac:dyDescent="0.25">
      <c r="A57" s="68">
        <v>43</v>
      </c>
      <c r="B57" s="93">
        <v>34</v>
      </c>
      <c r="C57" s="102" t="s">
        <v>107</v>
      </c>
      <c r="D57" s="101" t="s">
        <v>133</v>
      </c>
      <c r="E57" s="67">
        <v>1.472800925925926E-4</v>
      </c>
      <c r="F57" s="68">
        <v>43</v>
      </c>
    </row>
    <row r="58" spans="1:6" s="14" customFormat="1" ht="15" x14ac:dyDescent="0.25">
      <c r="A58" s="68">
        <v>44</v>
      </c>
      <c r="B58" s="93">
        <v>45</v>
      </c>
      <c r="C58" s="96" t="s">
        <v>117</v>
      </c>
      <c r="D58" s="95" t="s">
        <v>133</v>
      </c>
      <c r="E58" s="67">
        <v>1.5003472222222222E-4</v>
      </c>
      <c r="F58" s="68">
        <v>44</v>
      </c>
    </row>
    <row r="59" spans="1:6" s="14" customFormat="1" ht="15" x14ac:dyDescent="0.25">
      <c r="A59" s="68">
        <v>45</v>
      </c>
      <c r="B59" s="93">
        <v>10</v>
      </c>
      <c r="C59" s="96" t="s">
        <v>84</v>
      </c>
      <c r="D59" s="95" t="s">
        <v>133</v>
      </c>
      <c r="E59" s="67">
        <v>1.5253472222222223E-4</v>
      </c>
      <c r="F59" s="68">
        <v>45</v>
      </c>
    </row>
    <row r="60" spans="1:6" s="14" customFormat="1" ht="15" x14ac:dyDescent="0.25">
      <c r="A60" s="68">
        <v>46</v>
      </c>
      <c r="B60" s="93">
        <v>40</v>
      </c>
      <c r="C60" s="100" t="s">
        <v>113</v>
      </c>
      <c r="D60" s="101" t="s">
        <v>127</v>
      </c>
      <c r="E60" s="67">
        <v>1.5642361111111111E-4</v>
      </c>
      <c r="F60" s="68">
        <v>46</v>
      </c>
    </row>
    <row r="61" spans="1:6" s="14" customFormat="1" ht="15" x14ac:dyDescent="0.25">
      <c r="A61" s="68">
        <v>47</v>
      </c>
      <c r="B61" s="93">
        <v>4</v>
      </c>
      <c r="C61" s="97" t="s">
        <v>79</v>
      </c>
      <c r="D61" s="95" t="s">
        <v>127</v>
      </c>
      <c r="E61" s="67">
        <v>1.5854166666666667E-4</v>
      </c>
      <c r="F61" s="68">
        <v>47</v>
      </c>
    </row>
    <row r="62" spans="1:6" s="14" customFormat="1" ht="14.25" x14ac:dyDescent="0.25">
      <c r="C62" s="14" t="str">
        <f t="shared" ref="C62:C93" si="0">IF(ISBLANK(B62),"",VLOOKUP(B62,lp,2,FALSE))</f>
        <v/>
      </c>
      <c r="D62" s="14" t="str">
        <f t="shared" ref="D62:D93" si="1">IF(ISBLANK(B62),"",VLOOKUP(B62,lp,3,FALSE))</f>
        <v/>
      </c>
      <c r="E62" s="32"/>
    </row>
    <row r="63" spans="1:6" s="14" customFormat="1" ht="14.25" x14ac:dyDescent="0.25">
      <c r="C63" s="14" t="str">
        <f t="shared" si="0"/>
        <v/>
      </c>
      <c r="D63" s="14" t="str">
        <f t="shared" si="1"/>
        <v/>
      </c>
      <c r="E63" s="32"/>
    </row>
    <row r="64" spans="1:6" s="14" customFormat="1" ht="14.25" x14ac:dyDescent="0.25">
      <c r="C64" s="14" t="str">
        <f t="shared" si="0"/>
        <v/>
      </c>
      <c r="D64" s="14" t="str">
        <f t="shared" si="1"/>
        <v/>
      </c>
      <c r="E64" s="32"/>
    </row>
    <row r="65" spans="3:5" s="14" customFormat="1" ht="14.25" x14ac:dyDescent="0.25">
      <c r="C65" s="14" t="str">
        <f t="shared" si="0"/>
        <v/>
      </c>
      <c r="D65" s="14" t="str">
        <f t="shared" si="1"/>
        <v/>
      </c>
      <c r="E65" s="32"/>
    </row>
    <row r="66" spans="3:5" s="14" customFormat="1" ht="14.25" x14ac:dyDescent="0.25">
      <c r="C66" s="14" t="str">
        <f t="shared" si="0"/>
        <v/>
      </c>
      <c r="D66" s="14" t="str">
        <f t="shared" si="1"/>
        <v/>
      </c>
      <c r="E66" s="32"/>
    </row>
    <row r="67" spans="3:5" s="14" customFormat="1" ht="14.25" x14ac:dyDescent="0.25">
      <c r="C67" s="14" t="str">
        <f t="shared" si="0"/>
        <v/>
      </c>
      <c r="D67" s="14" t="str">
        <f t="shared" si="1"/>
        <v/>
      </c>
      <c r="E67" s="32"/>
    </row>
    <row r="68" spans="3:5" s="14" customFormat="1" ht="14.25" x14ac:dyDescent="0.25">
      <c r="C68" s="14" t="str">
        <f t="shared" si="0"/>
        <v/>
      </c>
      <c r="D68" s="14" t="str">
        <f t="shared" si="1"/>
        <v/>
      </c>
      <c r="E68" s="32"/>
    </row>
    <row r="69" spans="3:5" s="14" customFormat="1" ht="14.25" x14ac:dyDescent="0.25">
      <c r="C69" s="14" t="str">
        <f t="shared" si="0"/>
        <v/>
      </c>
      <c r="D69" s="14" t="str">
        <f t="shared" si="1"/>
        <v/>
      </c>
      <c r="E69" s="32"/>
    </row>
    <row r="70" spans="3:5" s="14" customFormat="1" ht="14.25" x14ac:dyDescent="0.25">
      <c r="C70" s="14" t="str">
        <f t="shared" si="0"/>
        <v/>
      </c>
      <c r="D70" s="14" t="str">
        <f t="shared" si="1"/>
        <v/>
      </c>
      <c r="E70" s="32"/>
    </row>
    <row r="71" spans="3:5" s="14" customFormat="1" ht="14.25" x14ac:dyDescent="0.25">
      <c r="C71" s="14" t="str">
        <f t="shared" si="0"/>
        <v/>
      </c>
      <c r="D71" s="14" t="str">
        <f t="shared" si="1"/>
        <v/>
      </c>
      <c r="E71" s="32"/>
    </row>
    <row r="72" spans="3:5" s="14" customFormat="1" ht="14.25" x14ac:dyDescent="0.25">
      <c r="C72" s="14" t="str">
        <f t="shared" si="0"/>
        <v/>
      </c>
      <c r="D72" s="14" t="str">
        <f t="shared" si="1"/>
        <v/>
      </c>
      <c r="E72" s="32"/>
    </row>
    <row r="73" spans="3:5" s="14" customFormat="1" ht="14.25" x14ac:dyDescent="0.25">
      <c r="C73" s="14" t="str">
        <f t="shared" si="0"/>
        <v/>
      </c>
      <c r="D73" s="14" t="str">
        <f t="shared" si="1"/>
        <v/>
      </c>
      <c r="E73" s="32"/>
    </row>
    <row r="74" spans="3:5" s="14" customFormat="1" ht="14.25" x14ac:dyDescent="0.25">
      <c r="C74" s="14" t="str">
        <f t="shared" si="0"/>
        <v/>
      </c>
      <c r="D74" s="14" t="str">
        <f t="shared" si="1"/>
        <v/>
      </c>
      <c r="E74" s="32"/>
    </row>
    <row r="75" spans="3:5" s="14" customFormat="1" ht="14.25" x14ac:dyDescent="0.25">
      <c r="C75" s="14" t="str">
        <f t="shared" si="0"/>
        <v/>
      </c>
      <c r="D75" s="14" t="str">
        <f t="shared" si="1"/>
        <v/>
      </c>
      <c r="E75" s="32"/>
    </row>
    <row r="76" spans="3:5" s="14" customFormat="1" ht="14.25" x14ac:dyDescent="0.25">
      <c r="C76" s="14" t="str">
        <f t="shared" si="0"/>
        <v/>
      </c>
      <c r="D76" s="14" t="str">
        <f t="shared" si="1"/>
        <v/>
      </c>
      <c r="E76" s="32"/>
    </row>
    <row r="77" spans="3:5" s="14" customFormat="1" ht="14.25" x14ac:dyDescent="0.25">
      <c r="C77" s="14" t="str">
        <f t="shared" si="0"/>
        <v/>
      </c>
      <c r="D77" s="14" t="str">
        <f t="shared" si="1"/>
        <v/>
      </c>
      <c r="E77" s="32"/>
    </row>
    <row r="78" spans="3:5" s="14" customFormat="1" ht="14.25" x14ac:dyDescent="0.25">
      <c r="C78" s="14" t="str">
        <f t="shared" si="0"/>
        <v/>
      </c>
      <c r="D78" s="14" t="str">
        <f t="shared" si="1"/>
        <v/>
      </c>
      <c r="E78" s="32"/>
    </row>
    <row r="79" spans="3:5" s="14" customFormat="1" ht="14.25" x14ac:dyDescent="0.25">
      <c r="C79" s="14" t="str">
        <f t="shared" si="0"/>
        <v/>
      </c>
      <c r="D79" s="14" t="str">
        <f t="shared" si="1"/>
        <v/>
      </c>
      <c r="E79" s="32"/>
    </row>
    <row r="80" spans="3:5" s="14" customFormat="1" ht="14.25" x14ac:dyDescent="0.25">
      <c r="C80" s="14" t="str">
        <f t="shared" si="0"/>
        <v/>
      </c>
      <c r="D80" s="14" t="str">
        <f t="shared" si="1"/>
        <v/>
      </c>
      <c r="E80" s="32"/>
    </row>
    <row r="81" spans="3:5" s="14" customFormat="1" ht="14.25" x14ac:dyDescent="0.25">
      <c r="C81" s="14" t="str">
        <f t="shared" si="0"/>
        <v/>
      </c>
      <c r="D81" s="14" t="str">
        <f t="shared" si="1"/>
        <v/>
      </c>
      <c r="E81" s="32"/>
    </row>
    <row r="82" spans="3:5" s="14" customFormat="1" ht="14.25" x14ac:dyDescent="0.25">
      <c r="C82" s="14" t="str">
        <f t="shared" si="0"/>
        <v/>
      </c>
      <c r="D82" s="14" t="str">
        <f t="shared" si="1"/>
        <v/>
      </c>
      <c r="E82" s="32"/>
    </row>
    <row r="83" spans="3:5" s="14" customFormat="1" ht="14.25" x14ac:dyDescent="0.25">
      <c r="C83" s="14" t="str">
        <f t="shared" si="0"/>
        <v/>
      </c>
      <c r="D83" s="14" t="str">
        <f t="shared" si="1"/>
        <v/>
      </c>
      <c r="E83" s="32"/>
    </row>
    <row r="84" spans="3:5" s="14" customFormat="1" ht="14.25" x14ac:dyDescent="0.25">
      <c r="C84" s="14" t="str">
        <f t="shared" si="0"/>
        <v/>
      </c>
      <c r="D84" s="14" t="str">
        <f t="shared" si="1"/>
        <v/>
      </c>
      <c r="E84" s="32"/>
    </row>
    <row r="85" spans="3:5" s="14" customFormat="1" ht="14.25" x14ac:dyDescent="0.25">
      <c r="C85" s="14" t="str">
        <f t="shared" si="0"/>
        <v/>
      </c>
      <c r="D85" s="14" t="str">
        <f t="shared" si="1"/>
        <v/>
      </c>
      <c r="E85" s="32"/>
    </row>
    <row r="86" spans="3:5" s="14" customFormat="1" ht="14.25" x14ac:dyDescent="0.25">
      <c r="C86" s="14" t="str">
        <f t="shared" si="0"/>
        <v/>
      </c>
      <c r="D86" s="14" t="str">
        <f t="shared" si="1"/>
        <v/>
      </c>
      <c r="E86" s="32"/>
    </row>
    <row r="87" spans="3:5" s="14" customFormat="1" ht="14.25" x14ac:dyDescent="0.25">
      <c r="C87" s="14" t="str">
        <f t="shared" si="0"/>
        <v/>
      </c>
      <c r="D87" s="14" t="str">
        <f t="shared" si="1"/>
        <v/>
      </c>
      <c r="E87" s="32"/>
    </row>
    <row r="88" spans="3:5" s="14" customFormat="1" ht="14.25" x14ac:dyDescent="0.25">
      <c r="C88" s="14" t="str">
        <f t="shared" si="0"/>
        <v/>
      </c>
      <c r="D88" s="14" t="str">
        <f t="shared" si="1"/>
        <v/>
      </c>
      <c r="E88" s="32"/>
    </row>
    <row r="89" spans="3:5" s="14" customFormat="1" ht="14.25" x14ac:dyDescent="0.25">
      <c r="C89" s="14" t="str">
        <f t="shared" si="0"/>
        <v/>
      </c>
      <c r="D89" s="14" t="str">
        <f t="shared" si="1"/>
        <v/>
      </c>
      <c r="E89" s="32"/>
    </row>
    <row r="90" spans="3:5" s="14" customFormat="1" ht="14.25" x14ac:dyDescent="0.25">
      <c r="C90" s="14" t="str">
        <f t="shared" si="0"/>
        <v/>
      </c>
      <c r="D90" s="14" t="str">
        <f t="shared" si="1"/>
        <v/>
      </c>
      <c r="E90" s="32"/>
    </row>
    <row r="91" spans="3:5" s="14" customFormat="1" ht="14.25" x14ac:dyDescent="0.25">
      <c r="C91" s="14" t="str">
        <f t="shared" si="0"/>
        <v/>
      </c>
      <c r="D91" s="14" t="str">
        <f t="shared" si="1"/>
        <v/>
      </c>
      <c r="E91" s="32"/>
    </row>
    <row r="92" spans="3:5" s="14" customFormat="1" ht="14.25" x14ac:dyDescent="0.25">
      <c r="C92" s="14" t="str">
        <f t="shared" si="0"/>
        <v/>
      </c>
      <c r="D92" s="14" t="str">
        <f t="shared" si="1"/>
        <v/>
      </c>
      <c r="E92" s="32"/>
    </row>
    <row r="93" spans="3:5" s="14" customFormat="1" ht="14.25" x14ac:dyDescent="0.25">
      <c r="C93" s="14" t="str">
        <f t="shared" si="0"/>
        <v/>
      </c>
      <c r="D93" s="14" t="str">
        <f t="shared" si="1"/>
        <v/>
      </c>
      <c r="E93" s="32"/>
    </row>
    <row r="94" spans="3:5" s="14" customFormat="1" ht="14.25" x14ac:dyDescent="0.25">
      <c r="C94" s="14" t="str">
        <f t="shared" ref="C94:C125" si="2">IF(ISBLANK(B94),"",VLOOKUP(B94,lp,2,FALSE))</f>
        <v/>
      </c>
      <c r="D94" s="14" t="str">
        <f t="shared" ref="D94:D125" si="3">IF(ISBLANK(B94),"",VLOOKUP(B94,lp,3,FALSE))</f>
        <v/>
      </c>
      <c r="E94" s="32"/>
    </row>
    <row r="95" spans="3:5" s="14" customFormat="1" ht="14.25" x14ac:dyDescent="0.25">
      <c r="C95" s="14" t="str">
        <f t="shared" si="2"/>
        <v/>
      </c>
      <c r="D95" s="14" t="str">
        <f t="shared" si="3"/>
        <v/>
      </c>
      <c r="E95" s="32"/>
    </row>
    <row r="96" spans="3:5" s="14" customFormat="1" ht="14.25" x14ac:dyDescent="0.25">
      <c r="C96" s="14" t="str">
        <f t="shared" si="2"/>
        <v/>
      </c>
      <c r="D96" s="14" t="str">
        <f t="shared" si="3"/>
        <v/>
      </c>
      <c r="E96" s="32"/>
    </row>
    <row r="97" spans="3:5" s="14" customFormat="1" ht="14.25" x14ac:dyDescent="0.25">
      <c r="C97" s="14" t="str">
        <f t="shared" si="2"/>
        <v/>
      </c>
      <c r="D97" s="14" t="str">
        <f t="shared" si="3"/>
        <v/>
      </c>
      <c r="E97" s="32"/>
    </row>
    <row r="98" spans="3:5" s="14" customFormat="1" ht="14.25" x14ac:dyDescent="0.25">
      <c r="C98" s="14" t="str">
        <f t="shared" si="2"/>
        <v/>
      </c>
      <c r="D98" s="14" t="str">
        <f t="shared" si="3"/>
        <v/>
      </c>
      <c r="E98" s="32"/>
    </row>
    <row r="99" spans="3:5" s="14" customFormat="1" ht="14.25" x14ac:dyDescent="0.25">
      <c r="C99" s="14" t="str">
        <f t="shared" si="2"/>
        <v/>
      </c>
      <c r="D99" s="14" t="str">
        <f t="shared" si="3"/>
        <v/>
      </c>
      <c r="E99" s="32"/>
    </row>
    <row r="100" spans="3:5" s="14" customFormat="1" ht="14.25" x14ac:dyDescent="0.25">
      <c r="C100" s="14" t="str">
        <f t="shared" si="2"/>
        <v/>
      </c>
      <c r="D100" s="14" t="str">
        <f t="shared" si="3"/>
        <v/>
      </c>
      <c r="E100" s="32"/>
    </row>
    <row r="101" spans="3:5" s="14" customFormat="1" ht="14.25" x14ac:dyDescent="0.25">
      <c r="C101" s="14" t="str">
        <f t="shared" si="2"/>
        <v/>
      </c>
      <c r="D101" s="14" t="str">
        <f t="shared" si="3"/>
        <v/>
      </c>
      <c r="E101" s="32"/>
    </row>
    <row r="102" spans="3:5" s="14" customFormat="1" ht="14.25" x14ac:dyDescent="0.25">
      <c r="C102" s="14" t="str">
        <f t="shared" si="2"/>
        <v/>
      </c>
      <c r="D102" s="14" t="str">
        <f t="shared" si="3"/>
        <v/>
      </c>
      <c r="E102" s="32"/>
    </row>
    <row r="103" spans="3:5" s="14" customFormat="1" ht="14.25" x14ac:dyDescent="0.25">
      <c r="C103" s="14" t="str">
        <f t="shared" si="2"/>
        <v/>
      </c>
      <c r="D103" s="14" t="str">
        <f t="shared" si="3"/>
        <v/>
      </c>
      <c r="E103" s="32"/>
    </row>
    <row r="104" spans="3:5" s="14" customFormat="1" ht="14.25" x14ac:dyDescent="0.25">
      <c r="C104" s="14" t="str">
        <f t="shared" si="2"/>
        <v/>
      </c>
      <c r="D104" s="14" t="str">
        <f t="shared" si="3"/>
        <v/>
      </c>
      <c r="E104" s="32"/>
    </row>
    <row r="105" spans="3:5" s="14" customFormat="1" ht="14.25" x14ac:dyDescent="0.25">
      <c r="C105" s="14" t="str">
        <f t="shared" si="2"/>
        <v/>
      </c>
      <c r="D105" s="14" t="str">
        <f t="shared" si="3"/>
        <v/>
      </c>
      <c r="E105" s="32"/>
    </row>
    <row r="106" spans="3:5" s="14" customFormat="1" ht="14.25" x14ac:dyDescent="0.25">
      <c r="C106" s="14" t="str">
        <f t="shared" si="2"/>
        <v/>
      </c>
      <c r="D106" s="14" t="str">
        <f t="shared" si="3"/>
        <v/>
      </c>
      <c r="E106" s="32"/>
    </row>
    <row r="107" spans="3:5" s="14" customFormat="1" ht="14.25" x14ac:dyDescent="0.25">
      <c r="C107" s="14" t="str">
        <f t="shared" si="2"/>
        <v/>
      </c>
      <c r="D107" s="14" t="str">
        <f t="shared" si="3"/>
        <v/>
      </c>
      <c r="E107" s="32"/>
    </row>
    <row r="108" spans="3:5" s="14" customFormat="1" ht="14.25" x14ac:dyDescent="0.25">
      <c r="C108" s="14" t="str">
        <f t="shared" si="2"/>
        <v/>
      </c>
      <c r="D108" s="14" t="str">
        <f t="shared" si="3"/>
        <v/>
      </c>
      <c r="E108" s="32"/>
    </row>
    <row r="109" spans="3:5" s="14" customFormat="1" ht="14.25" x14ac:dyDescent="0.25">
      <c r="C109" s="14" t="str">
        <f t="shared" si="2"/>
        <v/>
      </c>
      <c r="D109" s="14" t="str">
        <f t="shared" si="3"/>
        <v/>
      </c>
      <c r="E109" s="32"/>
    </row>
    <row r="110" spans="3:5" s="14" customFormat="1" ht="14.25" x14ac:dyDescent="0.25">
      <c r="C110" s="14" t="str">
        <f t="shared" si="2"/>
        <v/>
      </c>
      <c r="D110" s="14" t="str">
        <f t="shared" si="3"/>
        <v/>
      </c>
      <c r="E110" s="32"/>
    </row>
    <row r="111" spans="3:5" s="14" customFormat="1" ht="14.25" x14ac:dyDescent="0.25">
      <c r="C111" s="14" t="str">
        <f t="shared" si="2"/>
        <v/>
      </c>
      <c r="D111" s="14" t="str">
        <f t="shared" si="3"/>
        <v/>
      </c>
      <c r="E111" s="32"/>
    </row>
    <row r="112" spans="3:5" s="14" customFormat="1" ht="14.25" x14ac:dyDescent="0.25">
      <c r="C112" s="14" t="str">
        <f t="shared" si="2"/>
        <v/>
      </c>
      <c r="D112" s="14" t="str">
        <f t="shared" si="3"/>
        <v/>
      </c>
      <c r="E112" s="32"/>
    </row>
    <row r="113" spans="3:5" s="14" customFormat="1" ht="14.25" x14ac:dyDescent="0.25">
      <c r="C113" s="14" t="str">
        <f t="shared" si="2"/>
        <v/>
      </c>
      <c r="D113" s="14" t="str">
        <f t="shared" si="3"/>
        <v/>
      </c>
      <c r="E113" s="32"/>
    </row>
    <row r="114" spans="3:5" s="14" customFormat="1" ht="14.25" x14ac:dyDescent="0.25">
      <c r="C114" s="14" t="str">
        <f t="shared" si="2"/>
        <v/>
      </c>
      <c r="D114" s="14" t="str">
        <f t="shared" si="3"/>
        <v/>
      </c>
      <c r="E114" s="32"/>
    </row>
    <row r="115" spans="3:5" s="14" customFormat="1" ht="14.25" x14ac:dyDescent="0.25">
      <c r="C115" s="14" t="str">
        <f t="shared" si="2"/>
        <v/>
      </c>
      <c r="D115" s="14" t="str">
        <f t="shared" si="3"/>
        <v/>
      </c>
      <c r="E115" s="32"/>
    </row>
    <row r="116" spans="3:5" s="14" customFormat="1" ht="14.25" x14ac:dyDescent="0.25">
      <c r="C116" s="14" t="str">
        <f t="shared" si="2"/>
        <v/>
      </c>
      <c r="D116" s="14" t="str">
        <f t="shared" si="3"/>
        <v/>
      </c>
      <c r="E116" s="32"/>
    </row>
    <row r="117" spans="3:5" s="14" customFormat="1" ht="14.25" x14ac:dyDescent="0.25">
      <c r="C117" s="14" t="str">
        <f t="shared" si="2"/>
        <v/>
      </c>
      <c r="D117" s="14" t="str">
        <f t="shared" si="3"/>
        <v/>
      </c>
      <c r="E117" s="32"/>
    </row>
    <row r="118" spans="3:5" s="14" customFormat="1" ht="14.25" x14ac:dyDescent="0.25">
      <c r="C118" s="14" t="str">
        <f t="shared" si="2"/>
        <v/>
      </c>
      <c r="D118" s="14" t="str">
        <f t="shared" si="3"/>
        <v/>
      </c>
      <c r="E118" s="32"/>
    </row>
    <row r="119" spans="3:5" s="14" customFormat="1" ht="14.25" x14ac:dyDescent="0.25">
      <c r="C119" s="14" t="str">
        <f t="shared" si="2"/>
        <v/>
      </c>
      <c r="D119" s="14" t="str">
        <f t="shared" si="3"/>
        <v/>
      </c>
      <c r="E119" s="32"/>
    </row>
    <row r="120" spans="3:5" s="14" customFormat="1" ht="14.25" x14ac:dyDescent="0.25">
      <c r="C120" s="14" t="str">
        <f t="shared" si="2"/>
        <v/>
      </c>
      <c r="D120" s="14" t="str">
        <f t="shared" si="3"/>
        <v/>
      </c>
      <c r="E120" s="32"/>
    </row>
    <row r="121" spans="3:5" s="14" customFormat="1" ht="14.25" x14ac:dyDescent="0.25">
      <c r="C121" s="14" t="str">
        <f t="shared" si="2"/>
        <v/>
      </c>
      <c r="D121" s="14" t="str">
        <f t="shared" si="3"/>
        <v/>
      </c>
      <c r="E121" s="32"/>
    </row>
    <row r="122" spans="3:5" s="14" customFormat="1" ht="14.25" x14ac:dyDescent="0.25">
      <c r="C122" s="14" t="str">
        <f t="shared" si="2"/>
        <v/>
      </c>
      <c r="D122" s="14" t="str">
        <f t="shared" si="3"/>
        <v/>
      </c>
      <c r="E122" s="32"/>
    </row>
    <row r="123" spans="3:5" s="14" customFormat="1" ht="14.25" x14ac:dyDescent="0.25">
      <c r="C123" s="14" t="str">
        <f t="shared" si="2"/>
        <v/>
      </c>
      <c r="D123" s="14" t="str">
        <f t="shared" si="3"/>
        <v/>
      </c>
      <c r="E123" s="32"/>
    </row>
    <row r="124" spans="3:5" s="14" customFormat="1" ht="14.25" x14ac:dyDescent="0.25">
      <c r="C124" s="14" t="str">
        <f t="shared" si="2"/>
        <v/>
      </c>
      <c r="D124" s="14" t="str">
        <f t="shared" si="3"/>
        <v/>
      </c>
      <c r="E124" s="32"/>
    </row>
    <row r="125" spans="3:5" s="14" customFormat="1" ht="14.25" x14ac:dyDescent="0.25">
      <c r="C125" s="14" t="str">
        <f t="shared" si="2"/>
        <v/>
      </c>
      <c r="D125" s="14" t="str">
        <f t="shared" si="3"/>
        <v/>
      </c>
      <c r="E125" s="32"/>
    </row>
    <row r="126" spans="3:5" s="14" customFormat="1" ht="14.25" x14ac:dyDescent="0.25">
      <c r="C126" s="14" t="str">
        <f t="shared" ref="C126:C157" si="4">IF(ISBLANK(B126),"",VLOOKUP(B126,lp,2,FALSE))</f>
        <v/>
      </c>
      <c r="D126" s="14" t="str">
        <f t="shared" ref="D126:D157" si="5">IF(ISBLANK(B126),"",VLOOKUP(B126,lp,3,FALSE))</f>
        <v/>
      </c>
      <c r="E126" s="32"/>
    </row>
    <row r="127" spans="3:5" s="14" customFormat="1" ht="14.25" x14ac:dyDescent="0.25">
      <c r="C127" s="14" t="str">
        <f t="shared" si="4"/>
        <v/>
      </c>
      <c r="D127" s="14" t="str">
        <f t="shared" si="5"/>
        <v/>
      </c>
      <c r="E127" s="32"/>
    </row>
    <row r="128" spans="3:5" s="14" customFormat="1" ht="14.25" x14ac:dyDescent="0.25">
      <c r="C128" s="14" t="str">
        <f t="shared" si="4"/>
        <v/>
      </c>
      <c r="D128" s="14" t="str">
        <f t="shared" si="5"/>
        <v/>
      </c>
      <c r="E128" s="32"/>
    </row>
    <row r="129" spans="3:5" s="14" customFormat="1" ht="14.25" x14ac:dyDescent="0.25">
      <c r="C129" s="14" t="str">
        <f t="shared" si="4"/>
        <v/>
      </c>
      <c r="D129" s="14" t="str">
        <f t="shared" si="5"/>
        <v/>
      </c>
      <c r="E129" s="32"/>
    </row>
    <row r="130" spans="3:5" s="14" customFormat="1" ht="14.25" x14ac:dyDescent="0.25">
      <c r="C130" s="14" t="str">
        <f t="shared" si="4"/>
        <v/>
      </c>
      <c r="D130" s="14" t="str">
        <f t="shared" si="5"/>
        <v/>
      </c>
      <c r="E130" s="32"/>
    </row>
    <row r="131" spans="3:5" s="14" customFormat="1" ht="14.25" x14ac:dyDescent="0.25">
      <c r="C131" s="14" t="str">
        <f t="shared" si="4"/>
        <v/>
      </c>
      <c r="D131" s="14" t="str">
        <f t="shared" si="5"/>
        <v/>
      </c>
      <c r="E131" s="32"/>
    </row>
    <row r="132" spans="3:5" s="14" customFormat="1" ht="14.25" x14ac:dyDescent="0.25">
      <c r="C132" s="14" t="str">
        <f t="shared" si="4"/>
        <v/>
      </c>
      <c r="D132" s="14" t="str">
        <f t="shared" si="5"/>
        <v/>
      </c>
      <c r="E132" s="32"/>
    </row>
    <row r="133" spans="3:5" s="14" customFormat="1" ht="14.25" x14ac:dyDescent="0.25">
      <c r="C133" s="14" t="str">
        <f t="shared" si="4"/>
        <v/>
      </c>
      <c r="D133" s="14" t="str">
        <f t="shared" si="5"/>
        <v/>
      </c>
      <c r="E133" s="32"/>
    </row>
    <row r="134" spans="3:5" s="14" customFormat="1" ht="14.25" x14ac:dyDescent="0.25">
      <c r="C134" s="14" t="str">
        <f t="shared" si="4"/>
        <v/>
      </c>
      <c r="D134" s="14" t="str">
        <f t="shared" si="5"/>
        <v/>
      </c>
      <c r="E134" s="32"/>
    </row>
    <row r="135" spans="3:5" s="14" customFormat="1" ht="14.25" x14ac:dyDescent="0.25">
      <c r="C135" s="14" t="str">
        <f t="shared" si="4"/>
        <v/>
      </c>
      <c r="D135" s="14" t="str">
        <f t="shared" si="5"/>
        <v/>
      </c>
      <c r="E135" s="32"/>
    </row>
    <row r="136" spans="3:5" s="14" customFormat="1" ht="14.25" x14ac:dyDescent="0.25">
      <c r="C136" s="14" t="str">
        <f t="shared" si="4"/>
        <v/>
      </c>
      <c r="D136" s="14" t="str">
        <f t="shared" si="5"/>
        <v/>
      </c>
      <c r="E136" s="32"/>
    </row>
    <row r="137" spans="3:5" s="14" customFormat="1" ht="14.25" x14ac:dyDescent="0.25">
      <c r="C137" s="14" t="str">
        <f t="shared" si="4"/>
        <v/>
      </c>
      <c r="D137" s="14" t="str">
        <f t="shared" si="5"/>
        <v/>
      </c>
      <c r="E137" s="32"/>
    </row>
    <row r="138" spans="3:5" s="14" customFormat="1" ht="14.25" x14ac:dyDescent="0.25">
      <c r="C138" s="14" t="str">
        <f t="shared" si="4"/>
        <v/>
      </c>
      <c r="D138" s="14" t="str">
        <f t="shared" si="5"/>
        <v/>
      </c>
      <c r="E138" s="32"/>
    </row>
    <row r="139" spans="3:5" s="14" customFormat="1" ht="14.25" x14ac:dyDescent="0.25">
      <c r="C139" s="14" t="str">
        <f t="shared" si="4"/>
        <v/>
      </c>
      <c r="D139" s="14" t="str">
        <f t="shared" si="5"/>
        <v/>
      </c>
      <c r="E139" s="32"/>
    </row>
    <row r="140" spans="3:5" s="14" customFormat="1" ht="14.25" x14ac:dyDescent="0.25">
      <c r="C140" s="14" t="str">
        <f t="shared" si="4"/>
        <v/>
      </c>
      <c r="D140" s="14" t="str">
        <f t="shared" si="5"/>
        <v/>
      </c>
      <c r="E140" s="32"/>
    </row>
    <row r="141" spans="3:5" s="14" customFormat="1" ht="14.25" x14ac:dyDescent="0.25">
      <c r="C141" s="14" t="str">
        <f t="shared" si="4"/>
        <v/>
      </c>
      <c r="D141" s="14" t="str">
        <f t="shared" si="5"/>
        <v/>
      </c>
      <c r="E141" s="32"/>
    </row>
    <row r="142" spans="3:5" s="14" customFormat="1" ht="14.25" x14ac:dyDescent="0.25">
      <c r="C142" s="14" t="str">
        <f t="shared" si="4"/>
        <v/>
      </c>
      <c r="D142" s="14" t="str">
        <f t="shared" si="5"/>
        <v/>
      </c>
      <c r="E142" s="32"/>
    </row>
    <row r="143" spans="3:5" s="14" customFormat="1" ht="14.25" x14ac:dyDescent="0.25">
      <c r="C143" s="14" t="str">
        <f t="shared" si="4"/>
        <v/>
      </c>
      <c r="D143" s="14" t="str">
        <f t="shared" si="5"/>
        <v/>
      </c>
      <c r="E143" s="32"/>
    </row>
    <row r="144" spans="3:5" s="14" customFormat="1" ht="14.25" x14ac:dyDescent="0.25">
      <c r="C144" s="14" t="str">
        <f t="shared" si="4"/>
        <v/>
      </c>
      <c r="D144" s="14" t="str">
        <f t="shared" si="5"/>
        <v/>
      </c>
      <c r="E144" s="32"/>
    </row>
    <row r="145" spans="3:5" s="14" customFormat="1" ht="14.25" x14ac:dyDescent="0.25">
      <c r="C145" s="14" t="str">
        <f t="shared" si="4"/>
        <v/>
      </c>
      <c r="D145" s="14" t="str">
        <f t="shared" si="5"/>
        <v/>
      </c>
      <c r="E145" s="32"/>
    </row>
    <row r="146" spans="3:5" s="14" customFormat="1" ht="14.25" x14ac:dyDescent="0.25">
      <c r="C146" s="14" t="str">
        <f t="shared" si="4"/>
        <v/>
      </c>
      <c r="D146" s="14" t="str">
        <f t="shared" si="5"/>
        <v/>
      </c>
      <c r="E146" s="32"/>
    </row>
    <row r="147" spans="3:5" s="14" customFormat="1" ht="14.25" x14ac:dyDescent="0.25">
      <c r="C147" s="14" t="str">
        <f t="shared" si="4"/>
        <v/>
      </c>
      <c r="D147" s="14" t="str">
        <f t="shared" si="5"/>
        <v/>
      </c>
      <c r="E147" s="32"/>
    </row>
    <row r="148" spans="3:5" s="14" customFormat="1" ht="14.25" x14ac:dyDescent="0.25">
      <c r="C148" s="14" t="str">
        <f t="shared" si="4"/>
        <v/>
      </c>
      <c r="D148" s="14" t="str">
        <f t="shared" si="5"/>
        <v/>
      </c>
      <c r="E148" s="32"/>
    </row>
    <row r="149" spans="3:5" s="14" customFormat="1" ht="14.25" x14ac:dyDescent="0.25">
      <c r="C149" s="14" t="str">
        <f t="shared" si="4"/>
        <v/>
      </c>
      <c r="D149" s="14" t="str">
        <f t="shared" si="5"/>
        <v/>
      </c>
      <c r="E149" s="32"/>
    </row>
    <row r="150" spans="3:5" s="14" customFormat="1" ht="14.25" x14ac:dyDescent="0.25">
      <c r="C150" s="14" t="str">
        <f t="shared" si="4"/>
        <v/>
      </c>
      <c r="D150" s="14" t="str">
        <f t="shared" si="5"/>
        <v/>
      </c>
      <c r="E150" s="32"/>
    </row>
    <row r="151" spans="3:5" s="14" customFormat="1" ht="14.25" x14ac:dyDescent="0.25">
      <c r="C151" s="14" t="str">
        <f t="shared" si="4"/>
        <v/>
      </c>
      <c r="D151" s="14" t="str">
        <f t="shared" si="5"/>
        <v/>
      </c>
      <c r="E151" s="32"/>
    </row>
    <row r="152" spans="3:5" s="14" customFormat="1" ht="14.25" x14ac:dyDescent="0.25">
      <c r="C152" s="14" t="str">
        <f t="shared" si="4"/>
        <v/>
      </c>
      <c r="D152" s="14" t="str">
        <f t="shared" si="5"/>
        <v/>
      </c>
      <c r="E152" s="32"/>
    </row>
    <row r="153" spans="3:5" s="14" customFormat="1" ht="14.25" x14ac:dyDescent="0.25">
      <c r="C153" s="14" t="str">
        <f t="shared" si="4"/>
        <v/>
      </c>
      <c r="D153" s="14" t="str">
        <f t="shared" si="5"/>
        <v/>
      </c>
      <c r="E153" s="32"/>
    </row>
    <row r="154" spans="3:5" s="14" customFormat="1" ht="14.25" x14ac:dyDescent="0.25">
      <c r="C154" s="14" t="str">
        <f t="shared" si="4"/>
        <v/>
      </c>
      <c r="D154" s="14" t="str">
        <f t="shared" si="5"/>
        <v/>
      </c>
      <c r="E154" s="32"/>
    </row>
    <row r="155" spans="3:5" s="14" customFormat="1" ht="14.25" x14ac:dyDescent="0.25">
      <c r="C155" s="14" t="str">
        <f t="shared" si="4"/>
        <v/>
      </c>
      <c r="D155" s="14" t="str">
        <f t="shared" si="5"/>
        <v/>
      </c>
      <c r="E155" s="32"/>
    </row>
    <row r="156" spans="3:5" s="14" customFormat="1" ht="14.25" x14ac:dyDescent="0.25">
      <c r="C156" s="14" t="str">
        <f t="shared" si="4"/>
        <v/>
      </c>
      <c r="D156" s="14" t="str">
        <f t="shared" si="5"/>
        <v/>
      </c>
      <c r="E156" s="32"/>
    </row>
    <row r="157" spans="3:5" s="14" customFormat="1" ht="14.25" x14ac:dyDescent="0.25">
      <c r="C157" s="14" t="str">
        <f t="shared" si="4"/>
        <v/>
      </c>
      <c r="D157" s="14" t="str">
        <f t="shared" si="5"/>
        <v/>
      </c>
      <c r="E157" s="32"/>
    </row>
    <row r="158" spans="3:5" s="14" customFormat="1" ht="14.25" x14ac:dyDescent="0.25">
      <c r="C158" s="14" t="str">
        <f t="shared" ref="C158:C189" si="6">IF(ISBLANK(B158),"",VLOOKUP(B158,lp,2,FALSE))</f>
        <v/>
      </c>
      <c r="D158" s="14" t="str">
        <f t="shared" ref="D158:D190" si="7">IF(ISBLANK(B158),"",VLOOKUP(B158,lp,3,FALSE))</f>
        <v/>
      </c>
      <c r="E158" s="32"/>
    </row>
    <row r="159" spans="3:5" s="14" customFormat="1" ht="14.25" x14ac:dyDescent="0.25">
      <c r="C159" s="14" t="str">
        <f t="shared" si="6"/>
        <v/>
      </c>
      <c r="D159" s="14" t="str">
        <f t="shared" si="7"/>
        <v/>
      </c>
      <c r="E159" s="32"/>
    </row>
    <row r="160" spans="3:5" s="14" customFormat="1" ht="14.25" x14ac:dyDescent="0.25">
      <c r="C160" s="14" t="str">
        <f t="shared" si="6"/>
        <v/>
      </c>
      <c r="D160" s="14" t="str">
        <f t="shared" si="7"/>
        <v/>
      </c>
      <c r="E160" s="32"/>
    </row>
    <row r="161" spans="3:5" s="14" customFormat="1" ht="14.25" x14ac:dyDescent="0.25">
      <c r="C161" s="14" t="str">
        <f t="shared" si="6"/>
        <v/>
      </c>
      <c r="D161" s="14" t="str">
        <f t="shared" si="7"/>
        <v/>
      </c>
      <c r="E161" s="32"/>
    </row>
    <row r="162" spans="3:5" s="14" customFormat="1" ht="14.25" x14ac:dyDescent="0.25">
      <c r="C162" s="14" t="str">
        <f t="shared" si="6"/>
        <v/>
      </c>
      <c r="D162" s="14" t="str">
        <f t="shared" si="7"/>
        <v/>
      </c>
      <c r="E162" s="32"/>
    </row>
    <row r="163" spans="3:5" s="14" customFormat="1" ht="14.25" x14ac:dyDescent="0.25">
      <c r="C163" s="14" t="str">
        <f t="shared" si="6"/>
        <v/>
      </c>
      <c r="D163" s="14" t="str">
        <f t="shared" si="7"/>
        <v/>
      </c>
      <c r="E163" s="32"/>
    </row>
    <row r="164" spans="3:5" s="14" customFormat="1" ht="14.25" x14ac:dyDescent="0.25">
      <c r="C164" s="14" t="str">
        <f t="shared" si="6"/>
        <v/>
      </c>
      <c r="D164" s="14" t="str">
        <f t="shared" si="7"/>
        <v/>
      </c>
      <c r="E164" s="32"/>
    </row>
    <row r="165" spans="3:5" s="14" customFormat="1" ht="14.25" x14ac:dyDescent="0.25">
      <c r="C165" s="14" t="str">
        <f t="shared" si="6"/>
        <v/>
      </c>
      <c r="D165" s="14" t="str">
        <f t="shared" si="7"/>
        <v/>
      </c>
      <c r="E165" s="32"/>
    </row>
    <row r="166" spans="3:5" s="14" customFormat="1" ht="14.25" x14ac:dyDescent="0.25">
      <c r="C166" s="14" t="str">
        <f t="shared" si="6"/>
        <v/>
      </c>
      <c r="D166" s="14" t="str">
        <f t="shared" si="7"/>
        <v/>
      </c>
      <c r="E166" s="32"/>
    </row>
    <row r="167" spans="3:5" s="14" customFormat="1" ht="14.25" x14ac:dyDescent="0.25">
      <c r="C167" s="14" t="str">
        <f t="shared" si="6"/>
        <v/>
      </c>
      <c r="D167" s="14" t="str">
        <f t="shared" si="7"/>
        <v/>
      </c>
      <c r="E167" s="32"/>
    </row>
    <row r="168" spans="3:5" s="14" customFormat="1" ht="14.25" x14ac:dyDescent="0.25">
      <c r="C168" s="14" t="str">
        <f t="shared" si="6"/>
        <v/>
      </c>
      <c r="D168" s="14" t="str">
        <f t="shared" si="7"/>
        <v/>
      </c>
      <c r="E168" s="32"/>
    </row>
    <row r="169" spans="3:5" s="14" customFormat="1" ht="14.25" x14ac:dyDescent="0.25">
      <c r="C169" s="14" t="str">
        <f t="shared" si="6"/>
        <v/>
      </c>
      <c r="D169" s="14" t="str">
        <f t="shared" si="7"/>
        <v/>
      </c>
      <c r="E169" s="32"/>
    </row>
    <row r="170" spans="3:5" s="14" customFormat="1" ht="14.25" x14ac:dyDescent="0.25">
      <c r="C170" s="14" t="str">
        <f t="shared" si="6"/>
        <v/>
      </c>
      <c r="D170" s="14" t="str">
        <f t="shared" si="7"/>
        <v/>
      </c>
      <c r="E170" s="32"/>
    </row>
    <row r="171" spans="3:5" s="14" customFormat="1" ht="14.25" x14ac:dyDescent="0.25">
      <c r="C171" s="14" t="str">
        <f t="shared" si="6"/>
        <v/>
      </c>
      <c r="D171" s="14" t="str">
        <f t="shared" si="7"/>
        <v/>
      </c>
      <c r="E171" s="32"/>
    </row>
    <row r="172" spans="3:5" s="14" customFormat="1" ht="14.25" x14ac:dyDescent="0.25">
      <c r="C172" s="14" t="str">
        <f t="shared" si="6"/>
        <v/>
      </c>
      <c r="D172" s="14" t="str">
        <f t="shared" si="7"/>
        <v/>
      </c>
      <c r="E172" s="32"/>
    </row>
    <row r="173" spans="3:5" s="14" customFormat="1" ht="14.25" x14ac:dyDescent="0.25">
      <c r="C173" s="14" t="str">
        <f t="shared" si="6"/>
        <v/>
      </c>
      <c r="D173" s="14" t="str">
        <f t="shared" si="7"/>
        <v/>
      </c>
      <c r="E173" s="32"/>
    </row>
    <row r="174" spans="3:5" s="14" customFormat="1" ht="14.25" x14ac:dyDescent="0.25">
      <c r="C174" s="14" t="str">
        <f t="shared" si="6"/>
        <v/>
      </c>
      <c r="D174" s="14" t="str">
        <f t="shared" si="7"/>
        <v/>
      </c>
      <c r="E174" s="32"/>
    </row>
    <row r="175" spans="3:5" s="14" customFormat="1" ht="14.25" x14ac:dyDescent="0.25">
      <c r="C175" s="14" t="str">
        <f t="shared" si="6"/>
        <v/>
      </c>
      <c r="D175" s="14" t="str">
        <f t="shared" si="7"/>
        <v/>
      </c>
      <c r="E175" s="32"/>
    </row>
    <row r="176" spans="3:5" s="14" customFormat="1" ht="14.25" x14ac:dyDescent="0.25">
      <c r="C176" s="14" t="str">
        <f t="shared" si="6"/>
        <v/>
      </c>
      <c r="D176" s="14" t="str">
        <f t="shared" si="7"/>
        <v/>
      </c>
      <c r="E176" s="32"/>
    </row>
    <row r="177" spans="1:5" s="14" customFormat="1" ht="14.25" x14ac:dyDescent="0.25">
      <c r="C177" s="14" t="str">
        <f t="shared" si="6"/>
        <v/>
      </c>
      <c r="D177" s="14" t="str">
        <f t="shared" si="7"/>
        <v/>
      </c>
      <c r="E177" s="32"/>
    </row>
    <row r="178" spans="1:5" s="14" customFormat="1" ht="14.25" x14ac:dyDescent="0.25">
      <c r="C178" s="14" t="str">
        <f t="shared" si="6"/>
        <v/>
      </c>
      <c r="D178" s="14" t="str">
        <f t="shared" si="7"/>
        <v/>
      </c>
      <c r="E178" s="32"/>
    </row>
    <row r="179" spans="1:5" s="14" customFormat="1" ht="14.25" x14ac:dyDescent="0.25">
      <c r="C179" s="14" t="str">
        <f t="shared" si="6"/>
        <v/>
      </c>
      <c r="D179" s="14" t="str">
        <f t="shared" si="7"/>
        <v/>
      </c>
      <c r="E179" s="32"/>
    </row>
    <row r="180" spans="1:5" s="14" customFormat="1" ht="14.25" x14ac:dyDescent="0.25">
      <c r="C180" s="14" t="str">
        <f t="shared" si="6"/>
        <v/>
      </c>
      <c r="D180" s="14" t="str">
        <f t="shared" si="7"/>
        <v/>
      </c>
      <c r="E180" s="32"/>
    </row>
    <row r="181" spans="1:5" s="14" customFormat="1" ht="14.25" x14ac:dyDescent="0.25">
      <c r="C181" s="14" t="str">
        <f t="shared" si="6"/>
        <v/>
      </c>
      <c r="D181" s="14" t="str">
        <f t="shared" si="7"/>
        <v/>
      </c>
      <c r="E181" s="32"/>
    </row>
    <row r="182" spans="1:5" s="14" customFormat="1" ht="14.25" x14ac:dyDescent="0.25">
      <c r="C182" s="14" t="str">
        <f t="shared" si="6"/>
        <v/>
      </c>
      <c r="D182" s="14" t="str">
        <f t="shared" si="7"/>
        <v/>
      </c>
      <c r="E182" s="32"/>
    </row>
    <row r="183" spans="1:5" s="14" customFormat="1" ht="14.25" x14ac:dyDescent="0.25">
      <c r="C183" s="14" t="str">
        <f t="shared" si="6"/>
        <v/>
      </c>
      <c r="D183" s="14" t="str">
        <f t="shared" si="7"/>
        <v/>
      </c>
      <c r="E183" s="32"/>
    </row>
    <row r="184" spans="1:5" s="14" customFormat="1" ht="14.25" x14ac:dyDescent="0.25">
      <c r="C184" s="14" t="str">
        <f t="shared" si="6"/>
        <v/>
      </c>
      <c r="D184" s="14" t="str">
        <f t="shared" si="7"/>
        <v/>
      </c>
      <c r="E184" s="32"/>
    </row>
    <row r="185" spans="1:5" s="14" customFormat="1" ht="14.25" x14ac:dyDescent="0.25">
      <c r="C185" s="14" t="str">
        <f t="shared" si="6"/>
        <v/>
      </c>
      <c r="D185" s="14" t="str">
        <f t="shared" si="7"/>
        <v/>
      </c>
      <c r="E185" s="32"/>
    </row>
    <row r="186" spans="1:5" s="14" customFormat="1" ht="14.25" x14ac:dyDescent="0.25">
      <c r="C186" s="14" t="str">
        <f t="shared" si="6"/>
        <v/>
      </c>
      <c r="D186" s="14" t="str">
        <f t="shared" si="7"/>
        <v/>
      </c>
      <c r="E186" s="32"/>
    </row>
    <row r="187" spans="1:5" s="14" customFormat="1" ht="14.25" x14ac:dyDescent="0.25">
      <c r="C187" s="14" t="str">
        <f t="shared" si="6"/>
        <v/>
      </c>
      <c r="D187" s="14" t="str">
        <f t="shared" si="7"/>
        <v/>
      </c>
      <c r="E187" s="32"/>
    </row>
    <row r="188" spans="1:5" s="14" customFormat="1" ht="14.25" x14ac:dyDescent="0.25">
      <c r="C188" s="14" t="str">
        <f t="shared" si="6"/>
        <v/>
      </c>
      <c r="D188" s="14" t="str">
        <f t="shared" si="7"/>
        <v/>
      </c>
      <c r="E188" s="32"/>
    </row>
    <row r="189" spans="1:5" s="14" customFormat="1" ht="14.25" x14ac:dyDescent="0.25">
      <c r="C189" s="14" t="str">
        <f t="shared" si="6"/>
        <v/>
      </c>
      <c r="D189" s="14" t="str">
        <f t="shared" si="7"/>
        <v/>
      </c>
      <c r="E189" s="32"/>
    </row>
    <row r="190" spans="1:5" s="14" customFormat="1" ht="14.25" x14ac:dyDescent="0.25">
      <c r="C190" s="14" t="str">
        <f t="shared" ref="C190" si="8">IF(ISBLANK(B190),"",VLOOKUP(B190,lp,2,FALSE))</f>
        <v/>
      </c>
      <c r="D190" s="14" t="str">
        <f t="shared" si="7"/>
        <v/>
      </c>
      <c r="E190" s="32"/>
    </row>
    <row r="191" spans="1:5" s="14" customFormat="1" ht="14.25" x14ac:dyDescent="0.25">
      <c r="E191" s="16"/>
    </row>
    <row r="192" spans="1:5" s="14" customFormat="1" ht="14.25" x14ac:dyDescent="0.25">
      <c r="A192" s="14" t="s">
        <v>4</v>
      </c>
    </row>
    <row r="193" spans="1:4" s="14" customFormat="1" ht="14.25" x14ac:dyDescent="0.25"/>
    <row r="194" spans="1:4" s="14" customFormat="1" ht="14.25" x14ac:dyDescent="0.25">
      <c r="A194" s="14" t="s">
        <v>5</v>
      </c>
      <c r="D194" s="14">
        <v>50</v>
      </c>
    </row>
    <row r="195" spans="1:4" s="14" customFormat="1" ht="14.25" x14ac:dyDescent="0.25"/>
    <row r="196" spans="1:4" s="14" customFormat="1" ht="14.25" x14ac:dyDescent="0.25"/>
    <row r="197" spans="1:4" s="14" customFormat="1" ht="14.25" x14ac:dyDescent="0.25"/>
    <row r="198" spans="1:4" s="14" customFormat="1" ht="14.25" x14ac:dyDescent="0.25"/>
    <row r="199" spans="1:4" s="14" customFormat="1" ht="14.25" x14ac:dyDescent="0.25"/>
    <row r="200" spans="1:4" s="14" customFormat="1" ht="14.25" x14ac:dyDescent="0.25"/>
    <row r="201" spans="1:4" s="14" customFormat="1" ht="14.25" x14ac:dyDescent="0.25"/>
    <row r="202" spans="1:4" s="14" customFormat="1" ht="14.25" x14ac:dyDescent="0.25"/>
    <row r="203" spans="1:4" s="14" customFormat="1" ht="14.25" x14ac:dyDescent="0.25"/>
    <row r="204" spans="1:4" s="14" customFormat="1" ht="14.25" x14ac:dyDescent="0.25"/>
    <row r="205" spans="1:4" s="14" customFormat="1" ht="14.25" x14ac:dyDescent="0.25"/>
    <row r="206" spans="1:4" s="14" customFormat="1" ht="14.25" x14ac:dyDescent="0.25"/>
    <row r="207" spans="1:4" s="14" customFormat="1" ht="14.25" x14ac:dyDescent="0.25"/>
    <row r="208" spans="1:4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4" customFormat="1" ht="14.2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  <row r="243" s="15" customFormat="1" ht="15" x14ac:dyDescent="0.25"/>
  </sheetData>
  <autoFilter ref="B14:E14">
    <sortState ref="B15:E190">
      <sortCondition ref="E14"/>
    </sortState>
  </autoFilter>
  <mergeCells count="1">
    <mergeCell ref="C12:D12"/>
  </mergeCells>
  <hyperlinks>
    <hyperlink ref="C38" r:id="rId1" display="https://www.ffc.fr/licencies/"/>
  </hyperlinks>
  <pageMargins left="0.7" right="0.7" top="0.75" bottom="0.75" header="0.3" footer="0.3"/>
  <pageSetup paperSize="9" scale="97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3"/>
  <sheetViews>
    <sheetView topLeftCell="A34" zoomScale="120" zoomScaleNormal="120" workbookViewId="0">
      <selection activeCell="C45" sqref="C45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34" style="13" customWidth="1"/>
    <col min="4" max="4" width="14.375" style="13" bestFit="1" customWidth="1"/>
    <col min="5" max="5" width="10.25" style="13" customWidth="1"/>
    <col min="6" max="6" width="12.125" style="13" hidden="1" customWidth="1"/>
    <col min="7" max="7" width="11" style="13" hidden="1" customWidth="1"/>
    <col min="8" max="16384" width="11" style="13"/>
  </cols>
  <sheetData>
    <row r="2" spans="1:8" s="37" customFormat="1" ht="23.25" x14ac:dyDescent="0.25">
      <c r="A2" s="50"/>
      <c r="B2" s="50"/>
      <c r="C2" s="50"/>
      <c r="D2" s="50"/>
      <c r="E2" s="50"/>
      <c r="F2" s="50"/>
    </row>
    <row r="4" spans="1:8" s="39" customFormat="1" x14ac:dyDescent="0.25">
      <c r="A4" s="13"/>
      <c r="B4" s="13"/>
      <c r="C4" s="13"/>
      <c r="D4" s="13"/>
      <c r="E4" s="13"/>
      <c r="F4" s="13"/>
    </row>
    <row r="5" spans="1:8" s="14" customFormat="1" x14ac:dyDescent="0.25">
      <c r="A5" s="13"/>
      <c r="B5" s="13"/>
      <c r="C5" s="13"/>
      <c r="D5" s="13"/>
      <c r="E5" s="13"/>
      <c r="F5" s="13"/>
    </row>
    <row r="6" spans="1:8" s="14" customFormat="1" ht="15" customHeight="1" x14ac:dyDescent="0.25">
      <c r="A6" s="39"/>
      <c r="B6" s="39"/>
      <c r="C6" s="39"/>
      <c r="D6" s="39"/>
      <c r="E6" s="39"/>
      <c r="F6" s="39"/>
    </row>
    <row r="7" spans="1:8" s="14" customFormat="1" ht="15" customHeight="1" x14ac:dyDescent="0.25"/>
    <row r="8" spans="1:8" s="14" customFormat="1" ht="14.25" x14ac:dyDescent="0.25"/>
    <row r="9" spans="1:8" s="14" customFormat="1" ht="15" customHeight="1" x14ac:dyDescent="0.25"/>
    <row r="10" spans="1:8" s="14" customFormat="1" ht="15" customHeight="1" x14ac:dyDescent="0.25"/>
    <row r="11" spans="1:8" s="14" customFormat="1" ht="23.25" x14ac:dyDescent="0.25">
      <c r="A11" s="36"/>
      <c r="B11" s="36"/>
      <c r="C11" s="60" t="s">
        <v>60</v>
      </c>
      <c r="D11" s="58"/>
      <c r="E11" s="38"/>
      <c r="F11" s="37"/>
    </row>
    <row r="12" spans="1:8" s="14" customFormat="1" ht="15" customHeight="1" x14ac:dyDescent="0.25">
      <c r="A12" s="13"/>
      <c r="B12" s="13"/>
      <c r="C12" s="13"/>
      <c r="D12" s="13"/>
      <c r="E12" s="13"/>
      <c r="F12" s="13"/>
    </row>
    <row r="13" spans="1:8" s="14" customFormat="1" ht="15" customHeight="1" x14ac:dyDescent="0.25">
      <c r="A13" s="66" t="s">
        <v>2</v>
      </c>
      <c r="B13" s="66" t="s">
        <v>7</v>
      </c>
      <c r="C13" s="66" t="s">
        <v>14</v>
      </c>
      <c r="D13" s="66" t="s">
        <v>13</v>
      </c>
      <c r="E13" s="66" t="s">
        <v>1</v>
      </c>
      <c r="F13" s="66" t="s">
        <v>57</v>
      </c>
      <c r="G13" s="66" t="s">
        <v>58</v>
      </c>
      <c r="H13" s="66" t="s">
        <v>12</v>
      </c>
    </row>
    <row r="14" spans="1:8" s="14" customFormat="1" ht="15" customHeight="1" x14ac:dyDescent="0.25">
      <c r="A14" s="68">
        <v>1</v>
      </c>
      <c r="B14" s="93">
        <v>25</v>
      </c>
      <c r="C14" s="93" t="s">
        <v>98</v>
      </c>
      <c r="D14" s="95" t="s">
        <v>125</v>
      </c>
      <c r="E14" s="67">
        <v>5.5659722222222232E-4</v>
      </c>
      <c r="F14" s="67">
        <v>0</v>
      </c>
      <c r="G14" s="67">
        <f t="shared" ref="G14:G60" si="0">SUM(E14:F14)</f>
        <v>5.5659722222222232E-4</v>
      </c>
      <c r="H14" s="68">
        <v>1</v>
      </c>
    </row>
    <row r="15" spans="1:8" s="14" customFormat="1" ht="15" customHeight="1" x14ac:dyDescent="0.25">
      <c r="A15" s="68">
        <v>2</v>
      </c>
      <c r="B15" s="93">
        <v>32</v>
      </c>
      <c r="C15" s="97" t="s">
        <v>105</v>
      </c>
      <c r="D15" s="95" t="s">
        <v>127</v>
      </c>
      <c r="E15" s="67">
        <v>6.3425925925925922E-4</v>
      </c>
      <c r="F15" s="67">
        <v>0</v>
      </c>
      <c r="G15" s="67">
        <f t="shared" si="0"/>
        <v>6.3425925925925922E-4</v>
      </c>
      <c r="H15" s="68">
        <v>2</v>
      </c>
    </row>
    <row r="16" spans="1:8" s="14" customFormat="1" ht="15" x14ac:dyDescent="0.25">
      <c r="A16" s="68">
        <v>3</v>
      </c>
      <c r="B16" s="93">
        <v>31</v>
      </c>
      <c r="C16" s="93" t="s">
        <v>104</v>
      </c>
      <c r="D16" s="95" t="s">
        <v>125</v>
      </c>
      <c r="E16" s="67">
        <v>6.9155092592592586E-4</v>
      </c>
      <c r="F16" s="67">
        <v>0</v>
      </c>
      <c r="G16" s="67">
        <f t="shared" si="0"/>
        <v>6.9155092592592586E-4</v>
      </c>
      <c r="H16" s="68">
        <v>3</v>
      </c>
    </row>
    <row r="17" spans="1:8" s="14" customFormat="1" ht="15" customHeight="1" x14ac:dyDescent="0.25">
      <c r="A17" s="68">
        <v>4</v>
      </c>
      <c r="B17" s="93">
        <v>48</v>
      </c>
      <c r="C17" s="96" t="s">
        <v>120</v>
      </c>
      <c r="D17" s="95" t="s">
        <v>125</v>
      </c>
      <c r="E17" s="67">
        <v>7.1064814814814819E-4</v>
      </c>
      <c r="F17" s="67">
        <v>0</v>
      </c>
      <c r="G17" s="67">
        <f t="shared" si="0"/>
        <v>7.1064814814814819E-4</v>
      </c>
      <c r="H17" s="68">
        <v>4</v>
      </c>
    </row>
    <row r="18" spans="1:8" s="14" customFormat="1" ht="15" x14ac:dyDescent="0.25">
      <c r="A18" s="68">
        <v>5</v>
      </c>
      <c r="B18" s="93">
        <v>17</v>
      </c>
      <c r="C18" s="97" t="s">
        <v>90</v>
      </c>
      <c r="D18" s="95" t="s">
        <v>128</v>
      </c>
      <c r="E18" s="67">
        <v>7.1157407407407411E-4</v>
      </c>
      <c r="F18" s="67">
        <v>0</v>
      </c>
      <c r="G18" s="67">
        <f t="shared" si="0"/>
        <v>7.1157407407407411E-4</v>
      </c>
      <c r="H18" s="68">
        <v>5</v>
      </c>
    </row>
    <row r="19" spans="1:8" s="14" customFormat="1" ht="15" customHeight="1" x14ac:dyDescent="0.25">
      <c r="A19" s="68">
        <v>6</v>
      </c>
      <c r="B19" s="93">
        <v>33</v>
      </c>
      <c r="C19" s="97" t="s">
        <v>106</v>
      </c>
      <c r="D19" s="95" t="s">
        <v>128</v>
      </c>
      <c r="E19" s="67">
        <v>7.256944444444445E-4</v>
      </c>
      <c r="F19" s="67">
        <v>0</v>
      </c>
      <c r="G19" s="67">
        <f t="shared" si="0"/>
        <v>7.256944444444445E-4</v>
      </c>
      <c r="H19" s="68">
        <v>6</v>
      </c>
    </row>
    <row r="20" spans="1:8" s="14" customFormat="1" ht="15" x14ac:dyDescent="0.25">
      <c r="A20" s="68">
        <v>7</v>
      </c>
      <c r="B20" s="93">
        <v>5</v>
      </c>
      <c r="C20" s="97" t="s">
        <v>80</v>
      </c>
      <c r="D20" s="95" t="s">
        <v>128</v>
      </c>
      <c r="E20" s="67">
        <v>7.5983796296296303E-4</v>
      </c>
      <c r="F20" s="67">
        <v>0</v>
      </c>
      <c r="G20" s="67">
        <f t="shared" si="0"/>
        <v>7.5983796296296303E-4</v>
      </c>
      <c r="H20" s="68">
        <v>7</v>
      </c>
    </row>
    <row r="21" spans="1:8" s="14" customFormat="1" ht="15" customHeight="1" x14ac:dyDescent="0.25">
      <c r="A21" s="68">
        <v>8</v>
      </c>
      <c r="B21" s="93">
        <v>1</v>
      </c>
      <c r="C21" s="94" t="s">
        <v>76</v>
      </c>
      <c r="D21" s="95" t="s">
        <v>124</v>
      </c>
      <c r="E21" s="67">
        <v>8.2870370370370379E-4</v>
      </c>
      <c r="F21" s="67">
        <v>0</v>
      </c>
      <c r="G21" s="67">
        <f t="shared" si="0"/>
        <v>8.2870370370370379E-4</v>
      </c>
      <c r="H21" s="68">
        <v>8</v>
      </c>
    </row>
    <row r="22" spans="1:8" s="14" customFormat="1" ht="15" customHeight="1" x14ac:dyDescent="0.25">
      <c r="A22" s="68">
        <v>9</v>
      </c>
      <c r="B22" s="93">
        <v>49</v>
      </c>
      <c r="C22" s="96" t="s">
        <v>121</v>
      </c>
      <c r="D22" s="95" t="s">
        <v>125</v>
      </c>
      <c r="E22" s="67">
        <v>8.3055555555555563E-4</v>
      </c>
      <c r="F22" s="67">
        <v>0</v>
      </c>
      <c r="G22" s="67">
        <f t="shared" si="0"/>
        <v>8.3055555555555563E-4</v>
      </c>
      <c r="H22" s="68">
        <v>9</v>
      </c>
    </row>
    <row r="23" spans="1:8" s="14" customFormat="1" ht="15" x14ac:dyDescent="0.25">
      <c r="A23" s="68">
        <v>10</v>
      </c>
      <c r="B23" s="93">
        <v>27</v>
      </c>
      <c r="C23" s="100" t="s">
        <v>100</v>
      </c>
      <c r="D23" s="101" t="s">
        <v>128</v>
      </c>
      <c r="E23" s="67">
        <v>8.7094907407407401E-4</v>
      </c>
      <c r="F23" s="67">
        <v>0</v>
      </c>
      <c r="G23" s="67">
        <f t="shared" si="0"/>
        <v>8.7094907407407401E-4</v>
      </c>
      <c r="H23" s="68">
        <v>10</v>
      </c>
    </row>
    <row r="24" spans="1:8" s="14" customFormat="1" ht="15" customHeight="1" x14ac:dyDescent="0.25">
      <c r="A24" s="68">
        <v>11</v>
      </c>
      <c r="B24" s="93">
        <v>30</v>
      </c>
      <c r="C24" s="96" t="s">
        <v>103</v>
      </c>
      <c r="D24" s="95" t="s">
        <v>133</v>
      </c>
      <c r="E24" s="67">
        <v>8.9814814814814824E-4</v>
      </c>
      <c r="F24" s="67">
        <v>0</v>
      </c>
      <c r="G24" s="67">
        <f t="shared" si="0"/>
        <v>8.9814814814814824E-4</v>
      </c>
      <c r="H24" s="68">
        <v>11</v>
      </c>
    </row>
    <row r="25" spans="1:8" s="14" customFormat="1" ht="15" customHeight="1" x14ac:dyDescent="0.25">
      <c r="A25" s="68">
        <v>12</v>
      </c>
      <c r="B25" s="93">
        <v>6</v>
      </c>
      <c r="C25" s="97" t="s">
        <v>81</v>
      </c>
      <c r="D25" s="95" t="s">
        <v>129</v>
      </c>
      <c r="E25" s="67">
        <v>9.0509259259259243E-4</v>
      </c>
      <c r="F25" s="67">
        <v>0</v>
      </c>
      <c r="G25" s="67">
        <f t="shared" si="0"/>
        <v>9.0509259259259243E-4</v>
      </c>
      <c r="H25" s="68">
        <v>12</v>
      </c>
    </row>
    <row r="26" spans="1:8" s="14" customFormat="1" ht="15" customHeight="1" x14ac:dyDescent="0.25">
      <c r="A26" s="68">
        <v>13</v>
      </c>
      <c r="B26" s="93">
        <v>14</v>
      </c>
      <c r="C26" s="96" t="s">
        <v>87</v>
      </c>
      <c r="D26" s="95" t="s">
        <v>125</v>
      </c>
      <c r="E26" s="67">
        <v>9.5844907407407413E-4</v>
      </c>
      <c r="F26" s="67">
        <v>0</v>
      </c>
      <c r="G26" s="67">
        <f t="shared" si="0"/>
        <v>9.5844907407407413E-4</v>
      </c>
      <c r="H26" s="68">
        <v>13</v>
      </c>
    </row>
    <row r="27" spans="1:8" s="14" customFormat="1" ht="15" x14ac:dyDescent="0.25">
      <c r="A27" s="68">
        <v>14</v>
      </c>
      <c r="B27" s="93">
        <v>44</v>
      </c>
      <c r="C27" s="97" t="s">
        <v>29</v>
      </c>
      <c r="D27" s="95" t="s">
        <v>127</v>
      </c>
      <c r="E27" s="67">
        <v>9.8530092592592593E-4</v>
      </c>
      <c r="F27" s="67">
        <v>0</v>
      </c>
      <c r="G27" s="67">
        <f t="shared" si="0"/>
        <v>9.8530092592592593E-4</v>
      </c>
      <c r="H27" s="68">
        <v>14</v>
      </c>
    </row>
    <row r="28" spans="1:8" s="14" customFormat="1" ht="30" x14ac:dyDescent="0.25">
      <c r="A28" s="68">
        <v>15</v>
      </c>
      <c r="B28" s="93">
        <v>15</v>
      </c>
      <c r="C28" s="97" t="s">
        <v>88</v>
      </c>
      <c r="D28" s="95" t="s">
        <v>126</v>
      </c>
      <c r="E28" s="67">
        <v>9.8749999999999988E-4</v>
      </c>
      <c r="F28" s="67">
        <v>0</v>
      </c>
      <c r="G28" s="67">
        <f t="shared" si="0"/>
        <v>9.8749999999999988E-4</v>
      </c>
      <c r="H28" s="68">
        <v>15</v>
      </c>
    </row>
    <row r="29" spans="1:8" s="14" customFormat="1" ht="15" x14ac:dyDescent="0.25">
      <c r="A29" s="68">
        <v>16</v>
      </c>
      <c r="B29" s="93">
        <v>39</v>
      </c>
      <c r="C29" s="102" t="s">
        <v>112</v>
      </c>
      <c r="D29" s="101" t="s">
        <v>125</v>
      </c>
      <c r="E29" s="67">
        <v>1.0260416666666666E-3</v>
      </c>
      <c r="F29" s="67">
        <v>0</v>
      </c>
      <c r="G29" s="67">
        <f t="shared" si="0"/>
        <v>1.0260416666666666E-3</v>
      </c>
      <c r="H29" s="68">
        <v>16</v>
      </c>
    </row>
    <row r="30" spans="1:8" s="14" customFormat="1" ht="15" x14ac:dyDescent="0.25">
      <c r="A30" s="68">
        <v>17</v>
      </c>
      <c r="B30" s="93">
        <v>51</v>
      </c>
      <c r="C30" s="96" t="s">
        <v>123</v>
      </c>
      <c r="D30" s="95" t="s">
        <v>125</v>
      </c>
      <c r="E30" s="67">
        <v>1.0557870370370372E-3</v>
      </c>
      <c r="F30" s="67">
        <v>0</v>
      </c>
      <c r="G30" s="67">
        <f t="shared" si="0"/>
        <v>1.0557870370370372E-3</v>
      </c>
      <c r="H30" s="68">
        <v>17</v>
      </c>
    </row>
    <row r="31" spans="1:8" s="14" customFormat="1" ht="15" x14ac:dyDescent="0.25">
      <c r="A31" s="68">
        <v>18</v>
      </c>
      <c r="B31" s="93">
        <v>36</v>
      </c>
      <c r="C31" s="97" t="s">
        <v>109</v>
      </c>
      <c r="D31" s="95" t="s">
        <v>127</v>
      </c>
      <c r="E31" s="67">
        <v>1.0931712962962963E-3</v>
      </c>
      <c r="F31" s="67">
        <v>0</v>
      </c>
      <c r="G31" s="67">
        <f t="shared" si="0"/>
        <v>1.0931712962962963E-3</v>
      </c>
      <c r="H31" s="68">
        <v>18</v>
      </c>
    </row>
    <row r="32" spans="1:8" s="14" customFormat="1" ht="15" x14ac:dyDescent="0.25">
      <c r="A32" s="68">
        <v>19</v>
      </c>
      <c r="B32" s="93">
        <v>43</v>
      </c>
      <c r="C32" s="96" t="s">
        <v>116</v>
      </c>
      <c r="D32" s="95" t="s">
        <v>125</v>
      </c>
      <c r="E32" s="67">
        <v>1.1201388888888888E-3</v>
      </c>
      <c r="F32" s="67">
        <v>0</v>
      </c>
      <c r="G32" s="67">
        <f t="shared" si="0"/>
        <v>1.1201388888888888E-3</v>
      </c>
      <c r="H32" s="68">
        <v>19</v>
      </c>
    </row>
    <row r="33" spans="1:8" s="14" customFormat="1" ht="30" x14ac:dyDescent="0.25">
      <c r="A33" s="68">
        <v>20</v>
      </c>
      <c r="B33" s="93">
        <v>3</v>
      </c>
      <c r="C33" s="97" t="s">
        <v>78</v>
      </c>
      <c r="D33" s="95" t="s">
        <v>126</v>
      </c>
      <c r="E33" s="67">
        <v>1.1782407407407408E-3</v>
      </c>
      <c r="F33" s="67">
        <v>0</v>
      </c>
      <c r="G33" s="67">
        <f t="shared" si="0"/>
        <v>1.1782407407407408E-3</v>
      </c>
      <c r="H33" s="68">
        <v>20</v>
      </c>
    </row>
    <row r="34" spans="1:8" s="14" customFormat="1" ht="15" x14ac:dyDescent="0.25">
      <c r="A34" s="68">
        <v>21</v>
      </c>
      <c r="B34" s="93">
        <v>50</v>
      </c>
      <c r="C34" s="96" t="s">
        <v>122</v>
      </c>
      <c r="D34" s="95" t="s">
        <v>125</v>
      </c>
      <c r="E34" s="67">
        <v>1.2046296296296295E-3</v>
      </c>
      <c r="F34" s="67">
        <v>0</v>
      </c>
      <c r="G34" s="67">
        <f t="shared" si="0"/>
        <v>1.2046296296296295E-3</v>
      </c>
      <c r="H34" s="68">
        <v>21</v>
      </c>
    </row>
    <row r="35" spans="1:8" s="14" customFormat="1" ht="15" customHeight="1" x14ac:dyDescent="0.25">
      <c r="A35" s="68">
        <v>22</v>
      </c>
      <c r="B35" s="93">
        <v>19</v>
      </c>
      <c r="C35" s="97" t="s">
        <v>92</v>
      </c>
      <c r="D35" s="95" t="s">
        <v>130</v>
      </c>
      <c r="E35" s="67">
        <v>1.2425925925925927E-3</v>
      </c>
      <c r="F35" s="67">
        <v>0</v>
      </c>
      <c r="G35" s="67">
        <f t="shared" si="0"/>
        <v>1.2425925925925927E-3</v>
      </c>
      <c r="H35" s="68">
        <v>22</v>
      </c>
    </row>
    <row r="36" spans="1:8" s="14" customFormat="1" ht="15" x14ac:dyDescent="0.25">
      <c r="A36" s="68">
        <v>23</v>
      </c>
      <c r="B36" s="93">
        <v>38</v>
      </c>
      <c r="C36" s="96" t="s">
        <v>111</v>
      </c>
      <c r="D36" s="95" t="s">
        <v>133</v>
      </c>
      <c r="E36" s="67">
        <v>1.2456018518518519E-3</v>
      </c>
      <c r="F36" s="67">
        <v>0</v>
      </c>
      <c r="G36" s="67">
        <f t="shared" si="0"/>
        <v>1.2456018518518519E-3</v>
      </c>
      <c r="H36" s="68">
        <v>23</v>
      </c>
    </row>
    <row r="37" spans="1:8" s="14" customFormat="1" ht="15" x14ac:dyDescent="0.25">
      <c r="A37" s="68">
        <v>24</v>
      </c>
      <c r="B37" s="93">
        <v>18</v>
      </c>
      <c r="C37" s="97" t="s">
        <v>91</v>
      </c>
      <c r="D37" s="95" t="s">
        <v>129</v>
      </c>
      <c r="E37" s="67">
        <v>1.2962962962962963E-3</v>
      </c>
      <c r="F37" s="67">
        <v>0</v>
      </c>
      <c r="G37" s="67">
        <f t="shared" si="0"/>
        <v>1.2962962962962963E-3</v>
      </c>
      <c r="H37" s="68">
        <v>24</v>
      </c>
    </row>
    <row r="38" spans="1:8" s="14" customFormat="1" ht="15" x14ac:dyDescent="0.25">
      <c r="A38" s="68">
        <v>25</v>
      </c>
      <c r="B38" s="93">
        <v>35</v>
      </c>
      <c r="C38" s="96" t="s">
        <v>108</v>
      </c>
      <c r="D38" s="95" t="s">
        <v>125</v>
      </c>
      <c r="E38" s="67">
        <v>1.2972222222222222E-3</v>
      </c>
      <c r="F38" s="67">
        <v>0</v>
      </c>
      <c r="G38" s="67">
        <f t="shared" si="0"/>
        <v>1.2972222222222222E-3</v>
      </c>
      <c r="H38" s="68">
        <v>25</v>
      </c>
    </row>
    <row r="39" spans="1:8" s="14" customFormat="1" ht="15" customHeight="1" x14ac:dyDescent="0.2">
      <c r="A39" s="68">
        <v>26</v>
      </c>
      <c r="B39" s="93">
        <v>12</v>
      </c>
      <c r="C39" s="103" t="s">
        <v>138</v>
      </c>
      <c r="D39" s="93" t="s">
        <v>135</v>
      </c>
      <c r="E39" s="67">
        <v>1.3112268518518518E-3</v>
      </c>
      <c r="F39" s="67">
        <v>0</v>
      </c>
      <c r="G39" s="67">
        <f t="shared" si="0"/>
        <v>1.3112268518518518E-3</v>
      </c>
      <c r="H39" s="68">
        <v>26</v>
      </c>
    </row>
    <row r="40" spans="1:8" s="14" customFormat="1" ht="15" x14ac:dyDescent="0.25">
      <c r="A40" s="68">
        <v>27</v>
      </c>
      <c r="B40" s="93">
        <v>41</v>
      </c>
      <c r="C40" s="100" t="s">
        <v>114</v>
      </c>
      <c r="D40" s="101" t="s">
        <v>128</v>
      </c>
      <c r="E40" s="67">
        <v>1.3211805555555555E-3</v>
      </c>
      <c r="F40" s="67">
        <v>0</v>
      </c>
      <c r="G40" s="67">
        <f t="shared" si="0"/>
        <v>1.3211805555555555E-3</v>
      </c>
      <c r="H40" s="68">
        <v>27</v>
      </c>
    </row>
    <row r="41" spans="1:8" s="14" customFormat="1" ht="15" x14ac:dyDescent="0.25">
      <c r="A41" s="68">
        <v>28</v>
      </c>
      <c r="B41" s="93">
        <v>28</v>
      </c>
      <c r="C41" s="97" t="s">
        <v>101</v>
      </c>
      <c r="D41" s="95" t="s">
        <v>129</v>
      </c>
      <c r="E41" s="67">
        <v>1.3344907407407409E-3</v>
      </c>
      <c r="F41" s="67">
        <v>0</v>
      </c>
      <c r="G41" s="67">
        <f t="shared" si="0"/>
        <v>1.3344907407407409E-3</v>
      </c>
      <c r="H41" s="68">
        <v>28</v>
      </c>
    </row>
    <row r="42" spans="1:8" s="14" customFormat="1" ht="15" x14ac:dyDescent="0.25">
      <c r="A42" s="68">
        <v>29</v>
      </c>
      <c r="B42" s="93">
        <v>46</v>
      </c>
      <c r="C42" s="97" t="s">
        <v>118</v>
      </c>
      <c r="D42" s="95" t="s">
        <v>125</v>
      </c>
      <c r="E42" s="67">
        <v>1.387962962962963E-3</v>
      </c>
      <c r="F42" s="67">
        <v>0</v>
      </c>
      <c r="G42" s="67">
        <f t="shared" si="0"/>
        <v>1.387962962962963E-3</v>
      </c>
      <c r="H42" s="68">
        <v>29</v>
      </c>
    </row>
    <row r="43" spans="1:8" s="14" customFormat="1" ht="15" x14ac:dyDescent="0.25">
      <c r="A43" s="68">
        <v>30</v>
      </c>
      <c r="B43" s="93">
        <v>47</v>
      </c>
      <c r="C43" s="97" t="s">
        <v>119</v>
      </c>
      <c r="D43" s="95" t="s">
        <v>127</v>
      </c>
      <c r="E43" s="67">
        <v>1.4930555555555556E-3</v>
      </c>
      <c r="F43" s="67">
        <v>0</v>
      </c>
      <c r="G43" s="67">
        <f t="shared" si="0"/>
        <v>1.4930555555555556E-3</v>
      </c>
      <c r="H43" s="68">
        <v>30</v>
      </c>
    </row>
    <row r="44" spans="1:8" s="14" customFormat="1" ht="15" x14ac:dyDescent="0.25">
      <c r="A44" s="68">
        <v>31</v>
      </c>
      <c r="B44" s="93">
        <v>26</v>
      </c>
      <c r="C44" s="97" t="s">
        <v>99</v>
      </c>
      <c r="D44" s="95" t="s">
        <v>127</v>
      </c>
      <c r="E44" s="67">
        <v>1.5428240740740741E-3</v>
      </c>
      <c r="F44" s="67">
        <v>0</v>
      </c>
      <c r="G44" s="67">
        <f t="shared" si="0"/>
        <v>1.5428240740740741E-3</v>
      </c>
      <c r="H44" s="68">
        <v>31</v>
      </c>
    </row>
    <row r="45" spans="1:8" s="14" customFormat="1" ht="15" x14ac:dyDescent="0.25">
      <c r="A45" s="68">
        <v>32</v>
      </c>
      <c r="B45" s="93">
        <v>21</v>
      </c>
      <c r="C45" s="97" t="s">
        <v>94</v>
      </c>
      <c r="D45" s="95" t="s">
        <v>132</v>
      </c>
      <c r="E45" s="67">
        <v>1.5787037037037037E-3</v>
      </c>
      <c r="F45" s="67">
        <v>0</v>
      </c>
      <c r="G45" s="67">
        <f t="shared" si="0"/>
        <v>1.5787037037037037E-3</v>
      </c>
      <c r="H45" s="68">
        <v>32</v>
      </c>
    </row>
    <row r="46" spans="1:8" s="14" customFormat="1" ht="15" x14ac:dyDescent="0.25">
      <c r="A46" s="68">
        <v>33</v>
      </c>
      <c r="B46" s="93">
        <v>16</v>
      </c>
      <c r="C46" s="97" t="s">
        <v>89</v>
      </c>
      <c r="D46" s="95" t="s">
        <v>127</v>
      </c>
      <c r="E46" s="67">
        <v>1.643634259259259E-3</v>
      </c>
      <c r="F46" s="67">
        <v>0</v>
      </c>
      <c r="G46" s="67">
        <f t="shared" si="0"/>
        <v>1.643634259259259E-3</v>
      </c>
      <c r="H46" s="68">
        <v>33</v>
      </c>
    </row>
    <row r="47" spans="1:8" s="14" customFormat="1" ht="15" x14ac:dyDescent="0.25">
      <c r="A47" s="68">
        <v>34</v>
      </c>
      <c r="B47" s="93">
        <v>13</v>
      </c>
      <c r="C47" s="98" t="s">
        <v>86</v>
      </c>
      <c r="D47" s="95" t="s">
        <v>124</v>
      </c>
      <c r="E47" s="67">
        <v>1.6493055555555556E-3</v>
      </c>
      <c r="F47" s="67">
        <v>0</v>
      </c>
      <c r="G47" s="67">
        <f t="shared" si="0"/>
        <v>1.6493055555555556E-3</v>
      </c>
      <c r="H47" s="68">
        <v>34</v>
      </c>
    </row>
    <row r="48" spans="1:8" s="14" customFormat="1" ht="15" x14ac:dyDescent="0.25">
      <c r="A48" s="68">
        <v>35</v>
      </c>
      <c r="B48" s="93">
        <v>2</v>
      </c>
      <c r="C48" s="96" t="s">
        <v>77</v>
      </c>
      <c r="D48" s="95" t="s">
        <v>125</v>
      </c>
      <c r="E48" s="67">
        <v>1.7245370370370372E-3</v>
      </c>
      <c r="F48" s="67">
        <v>0</v>
      </c>
      <c r="G48" s="67">
        <f t="shared" si="0"/>
        <v>1.7245370370370372E-3</v>
      </c>
      <c r="H48" s="68">
        <v>35</v>
      </c>
    </row>
    <row r="49" spans="1:8" s="14" customFormat="1" ht="15" customHeight="1" x14ac:dyDescent="0.2">
      <c r="A49" s="68">
        <v>36</v>
      </c>
      <c r="B49" s="93">
        <v>24</v>
      </c>
      <c r="C49" s="104" t="s">
        <v>97</v>
      </c>
      <c r="D49" s="99" t="s">
        <v>135</v>
      </c>
      <c r="E49" s="67">
        <v>1.7332175925925926E-3</v>
      </c>
      <c r="F49" s="67">
        <v>0</v>
      </c>
      <c r="G49" s="67">
        <f t="shared" si="0"/>
        <v>1.7332175925925926E-3</v>
      </c>
      <c r="H49" s="68">
        <v>36</v>
      </c>
    </row>
    <row r="50" spans="1:8" s="14" customFormat="1" ht="15" x14ac:dyDescent="0.25">
      <c r="A50" s="68">
        <v>37</v>
      </c>
      <c r="B50" s="93">
        <v>8</v>
      </c>
      <c r="C50" s="97" t="s">
        <v>82</v>
      </c>
      <c r="D50" s="95" t="s">
        <v>131</v>
      </c>
      <c r="E50" s="67">
        <v>1.7835648148148149E-3</v>
      </c>
      <c r="F50" s="67">
        <v>0</v>
      </c>
      <c r="G50" s="67">
        <f t="shared" si="0"/>
        <v>1.7835648148148149E-3</v>
      </c>
      <c r="H50" s="68">
        <v>37</v>
      </c>
    </row>
    <row r="51" spans="1:8" s="14" customFormat="1" ht="15" x14ac:dyDescent="0.25">
      <c r="A51" s="68">
        <v>38</v>
      </c>
      <c r="B51" s="93">
        <v>34</v>
      </c>
      <c r="C51" s="102" t="s">
        <v>107</v>
      </c>
      <c r="D51" s="101" t="s">
        <v>133</v>
      </c>
      <c r="E51" s="67">
        <v>1.9039351851851854E-3</v>
      </c>
      <c r="F51" s="67">
        <v>0</v>
      </c>
      <c r="G51" s="67">
        <f t="shared" si="0"/>
        <v>1.9039351851851854E-3</v>
      </c>
      <c r="H51" s="68">
        <v>38</v>
      </c>
    </row>
    <row r="52" spans="1:8" s="14" customFormat="1" ht="15" x14ac:dyDescent="0.25">
      <c r="A52" s="68">
        <v>39</v>
      </c>
      <c r="B52" s="93">
        <v>23</v>
      </c>
      <c r="C52" s="93" t="s">
        <v>96</v>
      </c>
      <c r="D52" s="93" t="s">
        <v>136</v>
      </c>
      <c r="E52" s="67">
        <v>1.9063657407407406E-3</v>
      </c>
      <c r="F52" s="67">
        <v>0</v>
      </c>
      <c r="G52" s="67">
        <f t="shared" si="0"/>
        <v>1.9063657407407406E-3</v>
      </c>
      <c r="H52" s="68">
        <v>39</v>
      </c>
    </row>
    <row r="53" spans="1:8" s="14" customFormat="1" ht="15" x14ac:dyDescent="0.25">
      <c r="A53" s="68">
        <v>40</v>
      </c>
      <c r="B53" s="93">
        <v>4</v>
      </c>
      <c r="C53" s="97" t="s">
        <v>79</v>
      </c>
      <c r="D53" s="95" t="s">
        <v>127</v>
      </c>
      <c r="E53" s="67">
        <v>2.0798611111111113E-3</v>
      </c>
      <c r="F53" s="67">
        <v>0</v>
      </c>
      <c r="G53" s="67">
        <f t="shared" si="0"/>
        <v>2.0798611111111113E-3</v>
      </c>
      <c r="H53" s="68">
        <v>40</v>
      </c>
    </row>
    <row r="54" spans="1:8" s="14" customFormat="1" ht="15" x14ac:dyDescent="0.25">
      <c r="A54" s="68">
        <v>41</v>
      </c>
      <c r="B54" s="93">
        <v>37</v>
      </c>
      <c r="C54" s="100" t="s">
        <v>110</v>
      </c>
      <c r="D54" s="101" t="s">
        <v>128</v>
      </c>
      <c r="E54" s="67">
        <v>2.2638888888888886E-3</v>
      </c>
      <c r="F54" s="67">
        <v>0</v>
      </c>
      <c r="G54" s="67">
        <f t="shared" si="0"/>
        <v>2.2638888888888886E-3</v>
      </c>
      <c r="H54" s="68">
        <v>41</v>
      </c>
    </row>
    <row r="55" spans="1:8" s="14" customFormat="1" ht="15" x14ac:dyDescent="0.25">
      <c r="A55" s="68">
        <v>42</v>
      </c>
      <c r="B55" s="93">
        <v>40</v>
      </c>
      <c r="C55" s="100" t="s">
        <v>113</v>
      </c>
      <c r="D55" s="101" t="s">
        <v>127</v>
      </c>
      <c r="E55" s="67">
        <v>2.2650462962962963E-3</v>
      </c>
      <c r="F55" s="67">
        <v>0</v>
      </c>
      <c r="G55" s="67">
        <f t="shared" si="0"/>
        <v>2.2650462962962963E-3</v>
      </c>
      <c r="H55" s="68">
        <v>42</v>
      </c>
    </row>
    <row r="56" spans="1:8" s="14" customFormat="1" ht="15" x14ac:dyDescent="0.25">
      <c r="A56" s="68">
        <v>43</v>
      </c>
      <c r="B56" s="93">
        <v>45</v>
      </c>
      <c r="C56" s="96" t="s">
        <v>117</v>
      </c>
      <c r="D56" s="95" t="s">
        <v>133</v>
      </c>
      <c r="E56" s="67">
        <v>2.3437499999999999E-3</v>
      </c>
      <c r="F56" s="67">
        <v>0</v>
      </c>
      <c r="G56" s="67">
        <f t="shared" si="0"/>
        <v>2.3437499999999999E-3</v>
      </c>
      <c r="H56" s="68">
        <v>43</v>
      </c>
    </row>
    <row r="57" spans="1:8" s="14" customFormat="1" ht="15" x14ac:dyDescent="0.25">
      <c r="A57" s="68">
        <v>44</v>
      </c>
      <c r="B57" s="93">
        <v>11</v>
      </c>
      <c r="C57" s="93" t="s">
        <v>85</v>
      </c>
      <c r="D57" s="93" t="s">
        <v>134</v>
      </c>
      <c r="E57" s="67">
        <v>2.5766203703703702E-3</v>
      </c>
      <c r="F57" s="67">
        <v>0</v>
      </c>
      <c r="G57" s="67">
        <f t="shared" si="0"/>
        <v>2.5766203703703702E-3</v>
      </c>
      <c r="H57" s="68">
        <v>44</v>
      </c>
    </row>
    <row r="58" spans="1:8" s="14" customFormat="1" ht="30" x14ac:dyDescent="0.25">
      <c r="A58" s="68">
        <v>45</v>
      </c>
      <c r="B58" s="93">
        <v>7</v>
      </c>
      <c r="C58" s="97" t="s">
        <v>137</v>
      </c>
      <c r="D58" s="95" t="s">
        <v>130</v>
      </c>
      <c r="E58" s="67">
        <v>2.5949074074074073E-3</v>
      </c>
      <c r="F58" s="67">
        <v>0</v>
      </c>
      <c r="G58" s="67">
        <f t="shared" si="0"/>
        <v>2.5949074074074073E-3</v>
      </c>
      <c r="H58" s="68">
        <v>45</v>
      </c>
    </row>
    <row r="59" spans="1:8" s="14" customFormat="1" ht="15" x14ac:dyDescent="0.25">
      <c r="A59" s="68">
        <v>46</v>
      </c>
      <c r="B59" s="93">
        <v>9</v>
      </c>
      <c r="C59" s="95" t="s">
        <v>83</v>
      </c>
      <c r="D59" s="95" t="s">
        <v>132</v>
      </c>
      <c r="E59" s="67">
        <v>2.6125000000000002E-3</v>
      </c>
      <c r="F59" s="67">
        <v>0</v>
      </c>
      <c r="G59" s="67">
        <f t="shared" si="0"/>
        <v>2.6125000000000002E-3</v>
      </c>
      <c r="H59" s="68">
        <v>46</v>
      </c>
    </row>
    <row r="60" spans="1:8" s="14" customFormat="1" ht="15" x14ac:dyDescent="0.25">
      <c r="A60" s="68">
        <v>47</v>
      </c>
      <c r="B60" s="93">
        <v>10</v>
      </c>
      <c r="C60" s="96" t="s">
        <v>84</v>
      </c>
      <c r="D60" s="95" t="s">
        <v>133</v>
      </c>
      <c r="E60" s="67">
        <v>2.736111111111111E-3</v>
      </c>
      <c r="F60" s="67">
        <v>0</v>
      </c>
      <c r="G60" s="67">
        <f t="shared" si="0"/>
        <v>2.736111111111111E-3</v>
      </c>
      <c r="H60" s="68">
        <v>47</v>
      </c>
    </row>
    <row r="61" spans="1:8" s="14" customFormat="1" ht="14.25" x14ac:dyDescent="0.25">
      <c r="E61" s="32"/>
    </row>
    <row r="62" spans="1:8" s="14" customFormat="1" ht="14.25" x14ac:dyDescent="0.25">
      <c r="E62" s="32"/>
    </row>
    <row r="63" spans="1:8" s="14" customFormat="1" ht="14.25" x14ac:dyDescent="0.25">
      <c r="E63" s="32"/>
    </row>
    <row r="64" spans="1:8" s="14" customFormat="1" ht="14.25" x14ac:dyDescent="0.25">
      <c r="E64" s="32"/>
    </row>
    <row r="65" spans="5:5" s="14" customFormat="1" ht="14.25" x14ac:dyDescent="0.25">
      <c r="E65" s="32"/>
    </row>
    <row r="66" spans="5:5" s="14" customFormat="1" ht="14.25" x14ac:dyDescent="0.25">
      <c r="E66" s="32"/>
    </row>
    <row r="67" spans="5:5" s="14" customFormat="1" ht="14.25" x14ac:dyDescent="0.25">
      <c r="E67" s="32"/>
    </row>
    <row r="68" spans="5:5" s="14" customFormat="1" ht="14.25" x14ac:dyDescent="0.25">
      <c r="E68" s="32"/>
    </row>
    <row r="69" spans="5:5" s="14" customFormat="1" ht="14.25" x14ac:dyDescent="0.25">
      <c r="E69" s="32"/>
    </row>
    <row r="70" spans="5:5" s="14" customFormat="1" ht="14.25" x14ac:dyDescent="0.25">
      <c r="E70" s="32"/>
    </row>
    <row r="71" spans="5:5" s="14" customFormat="1" ht="14.25" x14ac:dyDescent="0.25">
      <c r="E71" s="32"/>
    </row>
    <row r="72" spans="5:5" s="14" customFormat="1" ht="14.25" x14ac:dyDescent="0.25">
      <c r="E72" s="32"/>
    </row>
    <row r="73" spans="5:5" s="14" customFormat="1" ht="14.25" x14ac:dyDescent="0.25">
      <c r="E73" s="32"/>
    </row>
    <row r="74" spans="5:5" s="14" customFormat="1" ht="14.25" x14ac:dyDescent="0.25">
      <c r="E74" s="32"/>
    </row>
    <row r="75" spans="5:5" s="14" customFormat="1" ht="14.25" x14ac:dyDescent="0.25">
      <c r="E75" s="32"/>
    </row>
    <row r="76" spans="5:5" s="14" customFormat="1" ht="14.25" x14ac:dyDescent="0.25">
      <c r="E76" s="32"/>
    </row>
    <row r="77" spans="5:5" s="14" customFormat="1" ht="14.25" x14ac:dyDescent="0.25">
      <c r="E77" s="32"/>
    </row>
    <row r="78" spans="5:5" s="14" customFormat="1" ht="14.25" x14ac:dyDescent="0.25">
      <c r="E78" s="32"/>
    </row>
    <row r="79" spans="5:5" s="14" customFormat="1" ht="14.25" x14ac:dyDescent="0.25">
      <c r="E79" s="32"/>
    </row>
    <row r="80" spans="5:5" s="14" customFormat="1" ht="14.25" x14ac:dyDescent="0.25">
      <c r="E80" s="32"/>
    </row>
    <row r="81" spans="5:5" s="14" customFormat="1" ht="14.25" x14ac:dyDescent="0.25">
      <c r="E81" s="32"/>
    </row>
    <row r="82" spans="5:5" s="14" customFormat="1" ht="14.25" x14ac:dyDescent="0.25">
      <c r="E82" s="32"/>
    </row>
    <row r="83" spans="5:5" s="14" customFormat="1" ht="14.25" x14ac:dyDescent="0.25">
      <c r="E83" s="32"/>
    </row>
    <row r="84" spans="5:5" s="14" customFormat="1" ht="14.25" x14ac:dyDescent="0.25">
      <c r="E84" s="32"/>
    </row>
    <row r="85" spans="5:5" s="14" customFormat="1" ht="14.25" x14ac:dyDescent="0.25">
      <c r="E85" s="32"/>
    </row>
    <row r="86" spans="5:5" s="14" customFormat="1" ht="14.25" x14ac:dyDescent="0.25">
      <c r="E86" s="32"/>
    </row>
    <row r="87" spans="5:5" s="14" customFormat="1" ht="14.25" x14ac:dyDescent="0.25">
      <c r="E87" s="32"/>
    </row>
    <row r="88" spans="5:5" s="14" customFormat="1" ht="14.25" x14ac:dyDescent="0.25">
      <c r="E88" s="32"/>
    </row>
    <row r="89" spans="5:5" s="14" customFormat="1" ht="14.25" x14ac:dyDescent="0.25">
      <c r="E89" s="32"/>
    </row>
    <row r="90" spans="5:5" s="14" customFormat="1" ht="14.25" x14ac:dyDescent="0.25">
      <c r="E90" s="32"/>
    </row>
    <row r="91" spans="5:5" s="14" customFormat="1" ht="14.25" x14ac:dyDescent="0.25">
      <c r="E91" s="32"/>
    </row>
    <row r="92" spans="5:5" s="14" customFormat="1" ht="14.25" x14ac:dyDescent="0.25">
      <c r="E92" s="32"/>
    </row>
    <row r="93" spans="5:5" s="14" customFormat="1" ht="14.25" x14ac:dyDescent="0.25">
      <c r="E93" s="32"/>
    </row>
    <row r="94" spans="5:5" s="14" customFormat="1" ht="14.25" x14ac:dyDescent="0.25">
      <c r="E94" s="32"/>
    </row>
    <row r="95" spans="5:5" s="14" customFormat="1" ht="14.25" x14ac:dyDescent="0.25">
      <c r="E95" s="32"/>
    </row>
    <row r="96" spans="5:5" s="14" customFormat="1" ht="14.25" x14ac:dyDescent="0.25">
      <c r="E96" s="32"/>
    </row>
    <row r="97" spans="5:5" s="14" customFormat="1" ht="14.25" x14ac:dyDescent="0.25">
      <c r="E97" s="32"/>
    </row>
    <row r="98" spans="5:5" s="14" customFormat="1" ht="14.25" x14ac:dyDescent="0.25">
      <c r="E98" s="32"/>
    </row>
    <row r="99" spans="5:5" s="14" customFormat="1" ht="14.25" x14ac:dyDescent="0.25">
      <c r="E99" s="32"/>
    </row>
    <row r="100" spans="5:5" s="14" customFormat="1" ht="14.25" x14ac:dyDescent="0.25">
      <c r="E100" s="32"/>
    </row>
    <row r="101" spans="5:5" s="14" customFormat="1" ht="14.25" x14ac:dyDescent="0.25">
      <c r="E101" s="32"/>
    </row>
    <row r="102" spans="5:5" s="14" customFormat="1" ht="14.25" x14ac:dyDescent="0.25">
      <c r="E102" s="32"/>
    </row>
    <row r="103" spans="5:5" s="14" customFormat="1" ht="14.25" x14ac:dyDescent="0.25">
      <c r="E103" s="32"/>
    </row>
    <row r="104" spans="5:5" s="14" customFormat="1" ht="14.25" x14ac:dyDescent="0.25">
      <c r="E104" s="32"/>
    </row>
    <row r="105" spans="5:5" s="14" customFormat="1" ht="14.25" x14ac:dyDescent="0.25">
      <c r="E105" s="32"/>
    </row>
    <row r="106" spans="5:5" s="14" customFormat="1" ht="14.25" x14ac:dyDescent="0.25">
      <c r="E106" s="32"/>
    </row>
    <row r="107" spans="5:5" s="14" customFormat="1" ht="14.25" x14ac:dyDescent="0.25">
      <c r="E107" s="32"/>
    </row>
    <row r="108" spans="5:5" s="14" customFormat="1" ht="14.25" x14ac:dyDescent="0.25">
      <c r="E108" s="32"/>
    </row>
    <row r="109" spans="5:5" s="14" customFormat="1" ht="14.25" x14ac:dyDescent="0.25">
      <c r="E109" s="32"/>
    </row>
    <row r="110" spans="5:5" s="14" customFormat="1" ht="14.25" x14ac:dyDescent="0.25">
      <c r="E110" s="32"/>
    </row>
    <row r="111" spans="5:5" s="14" customFormat="1" ht="14.25" x14ac:dyDescent="0.25">
      <c r="E111" s="32"/>
    </row>
    <row r="112" spans="5:5" s="14" customFormat="1" ht="14.25" x14ac:dyDescent="0.25">
      <c r="E112" s="32"/>
    </row>
    <row r="113" spans="5:5" s="14" customFormat="1" ht="14.25" x14ac:dyDescent="0.25">
      <c r="E113" s="32"/>
    </row>
    <row r="114" spans="5:5" s="14" customFormat="1" ht="14.25" x14ac:dyDescent="0.25">
      <c r="E114" s="32"/>
    </row>
    <row r="115" spans="5:5" s="14" customFormat="1" ht="14.25" x14ac:dyDescent="0.25">
      <c r="E115" s="32"/>
    </row>
    <row r="116" spans="5:5" s="14" customFormat="1" ht="14.25" x14ac:dyDescent="0.25">
      <c r="E116" s="32"/>
    </row>
    <row r="117" spans="5:5" s="14" customFormat="1" ht="14.25" x14ac:dyDescent="0.25">
      <c r="E117" s="32"/>
    </row>
    <row r="118" spans="5:5" s="14" customFormat="1" ht="14.25" x14ac:dyDescent="0.25">
      <c r="E118" s="32"/>
    </row>
    <row r="119" spans="5:5" s="14" customFormat="1" ht="14.25" x14ac:dyDescent="0.25">
      <c r="E119" s="32"/>
    </row>
    <row r="120" spans="5:5" s="14" customFormat="1" ht="14.25" x14ac:dyDescent="0.25">
      <c r="E120" s="32"/>
    </row>
    <row r="121" spans="5:5" s="14" customFormat="1" ht="14.25" x14ac:dyDescent="0.25">
      <c r="E121" s="32"/>
    </row>
    <row r="122" spans="5:5" s="14" customFormat="1" ht="14.25" x14ac:dyDescent="0.25">
      <c r="E122" s="32"/>
    </row>
    <row r="123" spans="5:5" s="14" customFormat="1" ht="14.25" x14ac:dyDescent="0.25">
      <c r="E123" s="32"/>
    </row>
    <row r="124" spans="5:5" s="14" customFormat="1" ht="14.25" x14ac:dyDescent="0.25">
      <c r="E124" s="32"/>
    </row>
    <row r="125" spans="5:5" s="14" customFormat="1" ht="14.25" x14ac:dyDescent="0.25">
      <c r="E125" s="32"/>
    </row>
    <row r="126" spans="5:5" s="14" customFormat="1" ht="14.25" x14ac:dyDescent="0.25">
      <c r="E126" s="32"/>
    </row>
    <row r="127" spans="5:5" s="14" customFormat="1" ht="14.25" x14ac:dyDescent="0.25">
      <c r="E127" s="32"/>
    </row>
    <row r="128" spans="5:5" s="14" customFormat="1" ht="14.25" x14ac:dyDescent="0.25">
      <c r="E128" s="32"/>
    </row>
    <row r="129" spans="5:5" s="14" customFormat="1" ht="14.25" x14ac:dyDescent="0.25">
      <c r="E129" s="32"/>
    </row>
    <row r="130" spans="5:5" s="14" customFormat="1" ht="14.25" x14ac:dyDescent="0.25">
      <c r="E130" s="32"/>
    </row>
    <row r="131" spans="5:5" s="14" customFormat="1" ht="14.25" x14ac:dyDescent="0.25">
      <c r="E131" s="32"/>
    </row>
    <row r="132" spans="5:5" s="14" customFormat="1" ht="14.25" x14ac:dyDescent="0.25">
      <c r="E132" s="32"/>
    </row>
    <row r="133" spans="5:5" s="14" customFormat="1" ht="14.25" x14ac:dyDescent="0.25">
      <c r="E133" s="32"/>
    </row>
    <row r="134" spans="5:5" s="14" customFormat="1" ht="14.25" x14ac:dyDescent="0.25">
      <c r="E134" s="32"/>
    </row>
    <row r="135" spans="5:5" s="14" customFormat="1" ht="14.25" x14ac:dyDescent="0.25">
      <c r="E135" s="32"/>
    </row>
    <row r="136" spans="5:5" s="14" customFormat="1" ht="14.25" x14ac:dyDescent="0.25">
      <c r="E136" s="32"/>
    </row>
    <row r="137" spans="5:5" s="14" customFormat="1" ht="14.25" x14ac:dyDescent="0.25">
      <c r="E137" s="32"/>
    </row>
    <row r="138" spans="5:5" s="14" customFormat="1" ht="14.25" x14ac:dyDescent="0.25">
      <c r="E138" s="32"/>
    </row>
    <row r="139" spans="5:5" s="14" customFormat="1" ht="14.25" x14ac:dyDescent="0.25">
      <c r="E139" s="32"/>
    </row>
    <row r="140" spans="5:5" s="14" customFormat="1" ht="14.25" x14ac:dyDescent="0.25">
      <c r="E140" s="32"/>
    </row>
    <row r="141" spans="5:5" s="14" customFormat="1" ht="14.25" x14ac:dyDescent="0.25">
      <c r="E141" s="32"/>
    </row>
    <row r="142" spans="5:5" s="14" customFormat="1" ht="14.25" x14ac:dyDescent="0.25">
      <c r="E142" s="32"/>
    </row>
    <row r="143" spans="5:5" s="14" customFormat="1" ht="14.25" x14ac:dyDescent="0.25">
      <c r="E143" s="32"/>
    </row>
    <row r="144" spans="5:5" s="14" customFormat="1" ht="14.25" x14ac:dyDescent="0.25">
      <c r="E144" s="32"/>
    </row>
    <row r="145" spans="5:5" s="14" customFormat="1" ht="14.25" x14ac:dyDescent="0.25">
      <c r="E145" s="32"/>
    </row>
    <row r="146" spans="5:5" s="14" customFormat="1" ht="14.25" x14ac:dyDescent="0.25">
      <c r="E146" s="32"/>
    </row>
    <row r="147" spans="5:5" s="14" customFormat="1" ht="14.25" x14ac:dyDescent="0.25">
      <c r="E147" s="32"/>
    </row>
    <row r="148" spans="5:5" s="14" customFormat="1" ht="14.25" x14ac:dyDescent="0.25">
      <c r="E148" s="32"/>
    </row>
    <row r="149" spans="5:5" s="14" customFormat="1" ht="14.25" x14ac:dyDescent="0.25">
      <c r="E149" s="32"/>
    </row>
    <row r="150" spans="5:5" s="14" customFormat="1" ht="14.25" x14ac:dyDescent="0.25">
      <c r="E150" s="32"/>
    </row>
    <row r="151" spans="5:5" s="14" customFormat="1" ht="14.25" x14ac:dyDescent="0.25">
      <c r="E151" s="32"/>
    </row>
    <row r="152" spans="5:5" s="14" customFormat="1" ht="14.25" x14ac:dyDescent="0.25">
      <c r="E152" s="32"/>
    </row>
    <row r="153" spans="5:5" s="14" customFormat="1" ht="14.25" x14ac:dyDescent="0.25">
      <c r="E153" s="32"/>
    </row>
    <row r="154" spans="5:5" s="14" customFormat="1" ht="14.25" x14ac:dyDescent="0.25">
      <c r="E154" s="32"/>
    </row>
    <row r="155" spans="5:5" s="14" customFormat="1" ht="14.25" x14ac:dyDescent="0.25">
      <c r="E155" s="32"/>
    </row>
    <row r="156" spans="5:5" s="14" customFormat="1" ht="14.25" x14ac:dyDescent="0.25">
      <c r="E156" s="32"/>
    </row>
    <row r="157" spans="5:5" s="14" customFormat="1" ht="14.25" x14ac:dyDescent="0.25">
      <c r="E157" s="32"/>
    </row>
    <row r="158" spans="5:5" s="14" customFormat="1" ht="14.25" x14ac:dyDescent="0.25">
      <c r="E158" s="32"/>
    </row>
    <row r="159" spans="5:5" s="14" customFormat="1" ht="14.25" x14ac:dyDescent="0.25">
      <c r="E159" s="32"/>
    </row>
    <row r="160" spans="5:5" s="14" customFormat="1" ht="14.25" x14ac:dyDescent="0.25">
      <c r="E160" s="32"/>
    </row>
    <row r="161" spans="5:5" s="14" customFormat="1" ht="14.25" x14ac:dyDescent="0.25">
      <c r="E161" s="32"/>
    </row>
    <row r="162" spans="5:5" s="14" customFormat="1" ht="14.25" x14ac:dyDescent="0.25">
      <c r="E162" s="32"/>
    </row>
    <row r="163" spans="5:5" s="14" customFormat="1" ht="14.25" x14ac:dyDescent="0.25">
      <c r="E163" s="32"/>
    </row>
    <row r="164" spans="5:5" s="14" customFormat="1" ht="14.25" x14ac:dyDescent="0.25">
      <c r="E164" s="32"/>
    </row>
    <row r="165" spans="5:5" s="14" customFormat="1" ht="14.25" x14ac:dyDescent="0.25">
      <c r="E165" s="32"/>
    </row>
    <row r="166" spans="5:5" s="14" customFormat="1" ht="14.25" x14ac:dyDescent="0.25">
      <c r="E166" s="32"/>
    </row>
    <row r="167" spans="5:5" s="14" customFormat="1" ht="14.25" x14ac:dyDescent="0.25">
      <c r="E167" s="32"/>
    </row>
    <row r="168" spans="5:5" s="14" customFormat="1" ht="14.25" x14ac:dyDescent="0.25">
      <c r="E168" s="32"/>
    </row>
    <row r="169" spans="5:5" s="14" customFormat="1" ht="14.25" x14ac:dyDescent="0.25">
      <c r="E169" s="32"/>
    </row>
    <row r="170" spans="5:5" s="14" customFormat="1" ht="14.25" x14ac:dyDescent="0.25">
      <c r="E170" s="32"/>
    </row>
    <row r="171" spans="5:5" s="14" customFormat="1" ht="14.25" x14ac:dyDescent="0.25">
      <c r="E171" s="32"/>
    </row>
    <row r="172" spans="5:5" s="14" customFormat="1" ht="14.25" x14ac:dyDescent="0.25">
      <c r="E172" s="32"/>
    </row>
    <row r="173" spans="5:5" s="14" customFormat="1" ht="14.25" x14ac:dyDescent="0.25">
      <c r="E173" s="32"/>
    </row>
    <row r="174" spans="5:5" s="14" customFormat="1" ht="14.25" x14ac:dyDescent="0.25">
      <c r="E174" s="32"/>
    </row>
    <row r="175" spans="5:5" s="14" customFormat="1" ht="14.25" x14ac:dyDescent="0.25">
      <c r="E175" s="32"/>
    </row>
    <row r="176" spans="5:5" s="14" customFormat="1" ht="14.25" x14ac:dyDescent="0.25">
      <c r="E176" s="32"/>
    </row>
    <row r="177" spans="1:5" s="14" customFormat="1" ht="14.25" x14ac:dyDescent="0.25">
      <c r="E177" s="32"/>
    </row>
    <row r="178" spans="1:5" s="14" customFormat="1" ht="14.25" x14ac:dyDescent="0.25">
      <c r="E178" s="32"/>
    </row>
    <row r="179" spans="1:5" s="14" customFormat="1" ht="14.25" x14ac:dyDescent="0.25">
      <c r="E179" s="32"/>
    </row>
    <row r="180" spans="1:5" s="14" customFormat="1" ht="14.25" x14ac:dyDescent="0.25">
      <c r="E180" s="32"/>
    </row>
    <row r="181" spans="1:5" s="14" customFormat="1" ht="14.25" x14ac:dyDescent="0.25">
      <c r="E181" s="32"/>
    </row>
    <row r="182" spans="1:5" s="14" customFormat="1" ht="14.25" x14ac:dyDescent="0.25">
      <c r="E182" s="32"/>
    </row>
    <row r="183" spans="1:5" s="14" customFormat="1" ht="14.25" x14ac:dyDescent="0.25">
      <c r="E183" s="32"/>
    </row>
    <row r="184" spans="1:5" s="14" customFormat="1" ht="14.25" x14ac:dyDescent="0.25">
      <c r="E184" s="32"/>
    </row>
    <row r="185" spans="1:5" s="14" customFormat="1" ht="14.25" x14ac:dyDescent="0.25">
      <c r="E185" s="32"/>
    </row>
    <row r="186" spans="1:5" s="14" customFormat="1" ht="14.25" x14ac:dyDescent="0.25">
      <c r="E186" s="32"/>
    </row>
    <row r="187" spans="1:5" s="14" customFormat="1" ht="14.25" x14ac:dyDescent="0.25">
      <c r="E187" s="32"/>
    </row>
    <row r="188" spans="1:5" s="14" customFormat="1" ht="14.25" x14ac:dyDescent="0.25">
      <c r="E188" s="32"/>
    </row>
    <row r="189" spans="1:5" s="14" customFormat="1" ht="14.25" x14ac:dyDescent="0.25">
      <c r="E189" s="32"/>
    </row>
    <row r="190" spans="1:5" s="14" customFormat="1" ht="14.25" x14ac:dyDescent="0.25">
      <c r="E190" s="32"/>
    </row>
    <row r="191" spans="1:5" s="14" customFormat="1" ht="14.25" x14ac:dyDescent="0.25">
      <c r="E191" s="16"/>
    </row>
    <row r="192" spans="1:5" s="14" customFormat="1" ht="14.25" x14ac:dyDescent="0.25">
      <c r="A192" s="14" t="s">
        <v>4</v>
      </c>
    </row>
    <row r="193" spans="1:4" s="14" customFormat="1" ht="14.25" x14ac:dyDescent="0.25"/>
    <row r="194" spans="1:4" s="14" customFormat="1" ht="14.25" x14ac:dyDescent="0.25">
      <c r="A194" s="14" t="s">
        <v>5</v>
      </c>
      <c r="D194" s="14">
        <v>50</v>
      </c>
    </row>
    <row r="195" spans="1:4" s="14" customFormat="1" ht="14.25" x14ac:dyDescent="0.25"/>
    <row r="196" spans="1:4" s="14" customFormat="1" ht="14.25" x14ac:dyDescent="0.25"/>
    <row r="197" spans="1:4" s="14" customFormat="1" ht="14.25" x14ac:dyDescent="0.25"/>
    <row r="198" spans="1:4" s="14" customFormat="1" ht="14.25" x14ac:dyDescent="0.25"/>
    <row r="199" spans="1:4" s="14" customFormat="1" ht="14.25" x14ac:dyDescent="0.25"/>
    <row r="200" spans="1:4" s="14" customFormat="1" ht="14.25" x14ac:dyDescent="0.25"/>
    <row r="201" spans="1:4" s="14" customFormat="1" ht="14.25" x14ac:dyDescent="0.25"/>
    <row r="202" spans="1:4" s="14" customFormat="1" ht="14.25" x14ac:dyDescent="0.25"/>
    <row r="203" spans="1:4" s="14" customFormat="1" ht="14.25" x14ac:dyDescent="0.25"/>
    <row r="204" spans="1:4" s="14" customFormat="1" ht="14.25" x14ac:dyDescent="0.25"/>
    <row r="205" spans="1:4" s="14" customFormat="1" ht="14.25" x14ac:dyDescent="0.25"/>
    <row r="206" spans="1:4" s="14" customFormat="1" ht="14.25" x14ac:dyDescent="0.25"/>
    <row r="207" spans="1:4" s="14" customFormat="1" ht="14.25" x14ac:dyDescent="0.25"/>
    <row r="208" spans="1:4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="14" customFormat="1" ht="14.2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  <row r="235" s="15" customFormat="1" ht="15" x14ac:dyDescent="0.25"/>
    <row r="236" s="15" customFormat="1" ht="15" x14ac:dyDescent="0.25"/>
    <row r="237" s="15" customFormat="1" ht="15" x14ac:dyDescent="0.25"/>
    <row r="238" s="15" customFormat="1" ht="15" x14ac:dyDescent="0.25"/>
    <row r="239" s="15" customFormat="1" ht="15" x14ac:dyDescent="0.25"/>
    <row r="240" s="15" customFormat="1" ht="15" x14ac:dyDescent="0.25"/>
    <row r="241" s="15" customFormat="1" ht="15" x14ac:dyDescent="0.25"/>
    <row r="242" s="15" customFormat="1" ht="15" x14ac:dyDescent="0.25"/>
    <row r="243" s="15" customFormat="1" ht="15" x14ac:dyDescent="0.25"/>
  </sheetData>
  <autoFilter ref="B13:H13">
    <sortState ref="B14:H60">
      <sortCondition ref="E13"/>
    </sortState>
  </autoFilter>
  <hyperlinks>
    <hyperlink ref="C47" r:id="rId1" display="https://www.ffc.fr/licencies/"/>
  </hyperlinks>
  <pageMargins left="0.7" right="0.7" top="0.75" bottom="0.75" header="0.3" footer="0.3"/>
  <pageSetup paperSize="9" scale="98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9"/>
  <sheetViews>
    <sheetView topLeftCell="A35" zoomScaleNormal="100" workbookViewId="0">
      <selection activeCell="C51" sqref="C51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5.5" style="13" bestFit="1" customWidth="1"/>
    <col min="4" max="4" width="22.875" style="13" customWidth="1"/>
    <col min="5" max="5" width="5.375" style="13" customWidth="1"/>
    <col min="6" max="6" width="10.25" style="13" customWidth="1"/>
    <col min="7" max="16384" width="11" style="13"/>
  </cols>
  <sheetData>
    <row r="2" spans="1:6" ht="15.75" customHeight="1" x14ac:dyDescent="0.25">
      <c r="A2" s="50"/>
      <c r="B2" s="50"/>
      <c r="C2" s="50"/>
      <c r="D2" s="50"/>
      <c r="E2" s="50"/>
      <c r="F2" s="50"/>
    </row>
    <row r="5" spans="1:6" ht="11.1" customHeight="1" x14ac:dyDescent="0.25"/>
    <row r="6" spans="1:6" s="39" customFormat="1" ht="16.5" customHeight="1" x14ac:dyDescent="0.25"/>
    <row r="7" spans="1:6" s="14" customFormat="1" ht="14.25" x14ac:dyDescent="0.25"/>
    <row r="8" spans="1:6" s="14" customFormat="1" ht="14.25" x14ac:dyDescent="0.25"/>
    <row r="9" spans="1:6" s="14" customFormat="1" ht="14.25" x14ac:dyDescent="0.25"/>
    <row r="10" spans="1:6" s="14" customFormat="1" ht="23.25" x14ac:dyDescent="0.25">
      <c r="A10" s="50"/>
      <c r="B10" s="50"/>
      <c r="C10" s="109" t="s">
        <v>44</v>
      </c>
      <c r="D10" s="109"/>
      <c r="E10" s="50"/>
      <c r="F10" s="50"/>
    </row>
    <row r="11" spans="1:6" s="14" customFormat="1" x14ac:dyDescent="0.25">
      <c r="A11" s="13"/>
      <c r="B11" s="13"/>
      <c r="C11" s="13"/>
      <c r="D11" s="13"/>
      <c r="E11" s="13"/>
      <c r="F11" s="13"/>
    </row>
    <row r="12" spans="1:6" s="14" customFormat="1" x14ac:dyDescent="0.25">
      <c r="A12" s="13"/>
      <c r="B12" s="33"/>
      <c r="C12" s="13"/>
      <c r="D12" s="13"/>
      <c r="E12" s="13"/>
      <c r="F12" s="13"/>
    </row>
    <row r="13" spans="1:6" s="14" customFormat="1" thickBot="1" x14ac:dyDescent="0.3">
      <c r="A13" s="12" t="s">
        <v>2</v>
      </c>
      <c r="B13" s="35" t="s">
        <v>7</v>
      </c>
      <c r="C13" s="34" t="s">
        <v>0</v>
      </c>
      <c r="D13" s="12" t="s">
        <v>8</v>
      </c>
      <c r="E13" s="12" t="s">
        <v>12</v>
      </c>
      <c r="F13" s="12"/>
    </row>
    <row r="14" spans="1:6" s="14" customFormat="1" ht="14.25" x14ac:dyDescent="0.25">
      <c r="A14" s="14">
        <v>1</v>
      </c>
      <c r="B14" s="14">
        <v>17</v>
      </c>
      <c r="C14" s="14" t="str">
        <f t="shared" ref="C14:C66" si="0">IF(ISBLANK(B14),"",VLOOKUP(B14,lp,2,FALSE))</f>
        <v>LE SPIGAGNE Mathis</v>
      </c>
      <c r="D14" s="14" t="str">
        <f t="shared" ref="D14:D65" si="1">IF(ISBLANK(B14),"",VLOOKUP(B14,lp,3,FALSE))</f>
        <v>ACP Baud</v>
      </c>
      <c r="E14" s="14">
        <v>1</v>
      </c>
      <c r="F14" s="16"/>
    </row>
    <row r="15" spans="1:6" s="14" customFormat="1" ht="14.25" x14ac:dyDescent="0.25">
      <c r="A15" s="14">
        <v>2</v>
      </c>
      <c r="B15" s="14">
        <v>12</v>
      </c>
      <c r="C15" s="14" t="str">
        <f t="shared" si="0"/>
        <v>MILOUX LILIAN</v>
      </c>
      <c r="D15" s="14" t="str">
        <f t="shared" si="1"/>
        <v>UCP Josselin</v>
      </c>
      <c r="E15" s="14">
        <v>2</v>
      </c>
      <c r="F15" s="16"/>
    </row>
    <row r="16" spans="1:6" s="14" customFormat="1" ht="14.25" x14ac:dyDescent="0.25">
      <c r="A16" s="14">
        <v>3</v>
      </c>
      <c r="B16" s="14">
        <v>8</v>
      </c>
      <c r="C16" s="14" t="str">
        <f t="shared" si="0"/>
        <v>HERIQUET MANOE</v>
      </c>
      <c r="D16" s="14" t="str">
        <f t="shared" si="1"/>
        <v>EC Queven</v>
      </c>
      <c r="E16" s="14">
        <v>3</v>
      </c>
      <c r="F16" s="16"/>
    </row>
    <row r="17" spans="1:6" s="14" customFormat="1" ht="14.25" x14ac:dyDescent="0.25">
      <c r="A17" s="14">
        <v>4</v>
      </c>
      <c r="B17" s="14">
        <v>30</v>
      </c>
      <c r="C17" s="14" t="str">
        <f t="shared" ref="C17:C58" si="2">IF(ISBLANK(B17),"",VLOOKUP(B17,lp,2,FALSE))</f>
        <v>DUGUE Oscar</v>
      </c>
      <c r="D17" s="14" t="str">
        <f t="shared" ref="D17:D58" si="3">IF(ISBLANK(B17),"",VLOOKUP(B17,lp,3,FALSE))</f>
        <v>AC Lanester</v>
      </c>
      <c r="E17" s="14">
        <v>4</v>
      </c>
      <c r="F17" s="16"/>
    </row>
    <row r="18" spans="1:6" s="14" customFormat="1" ht="14.25" x14ac:dyDescent="0.25">
      <c r="A18" s="14">
        <v>5</v>
      </c>
      <c r="B18" s="14">
        <v>43</v>
      </c>
      <c r="C18" s="14" t="str">
        <f t="shared" si="2"/>
        <v>LE BOUQUIN Evan</v>
      </c>
      <c r="D18" s="14" t="str">
        <f t="shared" si="3"/>
        <v>Locminé</v>
      </c>
      <c r="E18" s="14">
        <v>5</v>
      </c>
      <c r="F18" s="16"/>
    </row>
    <row r="19" spans="1:6" s="14" customFormat="1" ht="14.25" x14ac:dyDescent="0.25">
      <c r="A19" s="14">
        <v>6</v>
      </c>
      <c r="B19" s="14">
        <v>51</v>
      </c>
      <c r="C19" s="14" t="str">
        <f t="shared" si="2"/>
        <v>LE MERLUS Timéo</v>
      </c>
      <c r="D19" s="14" t="str">
        <f t="shared" si="3"/>
        <v>Locminé</v>
      </c>
      <c r="E19" s="14">
        <v>6</v>
      </c>
      <c r="F19" s="16"/>
    </row>
    <row r="20" spans="1:6" s="14" customFormat="1" ht="14.25" x14ac:dyDescent="0.25">
      <c r="A20" s="14">
        <v>7</v>
      </c>
      <c r="B20" s="14">
        <v>27</v>
      </c>
      <c r="C20" s="14" t="str">
        <f t="shared" si="2"/>
        <v>LE GUILLOUX Lana (F)</v>
      </c>
      <c r="D20" s="14" t="str">
        <f t="shared" si="3"/>
        <v>ACP Baud</v>
      </c>
      <c r="E20" s="14">
        <v>7</v>
      </c>
      <c r="F20" s="16"/>
    </row>
    <row r="21" spans="1:6" s="14" customFormat="1" ht="14.25" x14ac:dyDescent="0.25">
      <c r="A21" s="14">
        <v>8</v>
      </c>
      <c r="B21" s="14">
        <v>25</v>
      </c>
      <c r="C21" s="14" t="str">
        <f t="shared" si="2"/>
        <v>BELLEC Marc-Antoine</v>
      </c>
      <c r="D21" s="14" t="str">
        <f t="shared" si="3"/>
        <v>Locminé</v>
      </c>
      <c r="E21" s="14">
        <v>8</v>
      </c>
      <c r="F21" s="16"/>
    </row>
    <row r="22" spans="1:6" s="14" customFormat="1" ht="14.25" x14ac:dyDescent="0.25">
      <c r="A22" s="14">
        <v>9</v>
      </c>
      <c r="B22" s="14">
        <v>14</v>
      </c>
      <c r="C22" s="14" t="str">
        <f t="shared" si="2"/>
        <v>TOMEKPE Evan</v>
      </c>
      <c r="D22" s="14" t="str">
        <f t="shared" si="3"/>
        <v>Locminé</v>
      </c>
      <c r="E22" s="14">
        <v>9</v>
      </c>
      <c r="F22" s="16"/>
    </row>
    <row r="23" spans="1:6" s="14" customFormat="1" ht="14.25" x14ac:dyDescent="0.25">
      <c r="A23" s="14">
        <v>10</v>
      </c>
      <c r="B23" s="14">
        <v>48</v>
      </c>
      <c r="C23" s="14" t="str">
        <f t="shared" si="2"/>
        <v>GUILLEMOT Gabin</v>
      </c>
      <c r="D23" s="14" t="str">
        <f t="shared" si="3"/>
        <v>Locminé</v>
      </c>
      <c r="E23" s="14">
        <v>10</v>
      </c>
      <c r="F23" s="16"/>
    </row>
    <row r="24" spans="1:6" s="14" customFormat="1" ht="14.25" x14ac:dyDescent="0.25">
      <c r="A24" s="14">
        <v>11</v>
      </c>
      <c r="B24" s="14">
        <v>31</v>
      </c>
      <c r="C24" s="14" t="str">
        <f t="shared" si="2"/>
        <v>LE CLINCHE Lilian</v>
      </c>
      <c r="D24" s="14" t="str">
        <f t="shared" si="3"/>
        <v>Locminé</v>
      </c>
      <c r="E24" s="14">
        <v>11</v>
      </c>
      <c r="F24" s="16"/>
    </row>
    <row r="25" spans="1:6" s="14" customFormat="1" ht="14.25" x14ac:dyDescent="0.25">
      <c r="A25" s="14">
        <v>12</v>
      </c>
      <c r="B25" s="14">
        <v>32</v>
      </c>
      <c r="C25" s="14" t="str">
        <f t="shared" si="2"/>
        <v>LE NEILLON Raphaël</v>
      </c>
      <c r="D25" s="14" t="str">
        <f t="shared" si="3"/>
        <v>UC Alréenne</v>
      </c>
      <c r="E25" s="14">
        <v>12</v>
      </c>
      <c r="F25" s="16"/>
    </row>
    <row r="26" spans="1:6" s="14" customFormat="1" ht="14.25" x14ac:dyDescent="0.25">
      <c r="A26" s="14">
        <v>13</v>
      </c>
      <c r="B26" s="14">
        <v>49</v>
      </c>
      <c r="C26" s="14" t="str">
        <f t="shared" si="2"/>
        <v>CAMBAUD-PINON Léon</v>
      </c>
      <c r="D26" s="14" t="str">
        <f t="shared" si="3"/>
        <v>Locminé</v>
      </c>
      <c r="E26" s="14">
        <v>13</v>
      </c>
      <c r="F26" s="16"/>
    </row>
    <row r="27" spans="1:6" s="14" customFormat="1" ht="14.25" x14ac:dyDescent="0.25">
      <c r="A27" s="14">
        <v>14</v>
      </c>
      <c r="B27" s="14">
        <v>33</v>
      </c>
      <c r="C27" s="14" t="str">
        <f t="shared" si="2"/>
        <v>PERON  Aaron</v>
      </c>
      <c r="D27" s="14" t="str">
        <f t="shared" si="3"/>
        <v>ACP Baud</v>
      </c>
      <c r="E27" s="14">
        <v>14</v>
      </c>
      <c r="F27" s="16"/>
    </row>
    <row r="28" spans="1:6" s="14" customFormat="1" ht="14.25" x14ac:dyDescent="0.25">
      <c r="A28" s="14">
        <v>15</v>
      </c>
      <c r="B28" s="14">
        <v>46</v>
      </c>
      <c r="C28" s="14" t="str">
        <f t="shared" si="2"/>
        <v>LE ROCH Corentin</v>
      </c>
      <c r="D28" s="14" t="str">
        <f t="shared" si="3"/>
        <v>Locminé</v>
      </c>
      <c r="E28" s="14">
        <v>15</v>
      </c>
      <c r="F28" s="16"/>
    </row>
    <row r="29" spans="1:6" s="14" customFormat="1" ht="14.25" x14ac:dyDescent="0.25">
      <c r="A29" s="14">
        <v>16</v>
      </c>
      <c r="B29" s="14">
        <v>2</v>
      </c>
      <c r="C29" s="14" t="str">
        <f t="shared" si="2"/>
        <v>DELALANDE  Léo</v>
      </c>
      <c r="D29" s="14" t="str">
        <f t="shared" si="3"/>
        <v>Locminé</v>
      </c>
      <c r="E29" s="14">
        <v>16</v>
      </c>
      <c r="F29" s="16"/>
    </row>
    <row r="30" spans="1:6" s="14" customFormat="1" ht="14.25" x14ac:dyDescent="0.25">
      <c r="A30" s="14">
        <v>17</v>
      </c>
      <c r="B30" s="14">
        <v>35</v>
      </c>
      <c r="C30" s="14" t="str">
        <f t="shared" si="2"/>
        <v>LE PALLEC Léandre</v>
      </c>
      <c r="D30" s="14" t="str">
        <f t="shared" si="3"/>
        <v>Locminé</v>
      </c>
      <c r="E30" s="14">
        <v>17</v>
      </c>
      <c r="F30" s="16"/>
    </row>
    <row r="31" spans="1:6" s="14" customFormat="1" ht="14.25" x14ac:dyDescent="0.25">
      <c r="A31" s="14">
        <v>18</v>
      </c>
      <c r="B31" s="14">
        <v>3</v>
      </c>
      <c r="C31" s="14" t="str">
        <f t="shared" si="2"/>
        <v>BROCHEN SIMON</v>
      </c>
      <c r="D31" s="14" t="str">
        <f t="shared" si="3"/>
        <v>UC Véloce Vannes</v>
      </c>
      <c r="E31" s="14">
        <v>18</v>
      </c>
      <c r="F31" s="16"/>
    </row>
    <row r="32" spans="1:6" s="14" customFormat="1" ht="14.25" x14ac:dyDescent="0.25">
      <c r="A32" s="14">
        <v>19</v>
      </c>
      <c r="B32" s="14">
        <v>1</v>
      </c>
      <c r="C32" s="14" t="str">
        <f t="shared" si="2"/>
        <v>CONTOR Enzo</v>
      </c>
      <c r="D32" s="14" t="str">
        <f t="shared" si="3"/>
        <v>UC Inguiniel</v>
      </c>
      <c r="E32" s="14">
        <v>19</v>
      </c>
      <c r="F32" s="16"/>
    </row>
    <row r="33" spans="1:6" s="14" customFormat="1" ht="14.25" x14ac:dyDescent="0.25">
      <c r="A33" s="14">
        <v>20</v>
      </c>
      <c r="B33" s="14">
        <v>44</v>
      </c>
      <c r="C33" s="14" t="str">
        <f t="shared" si="2"/>
        <v>ROUILLON MAEL</v>
      </c>
      <c r="D33" s="14" t="str">
        <f t="shared" si="3"/>
        <v>UC Alréenne</v>
      </c>
      <c r="E33" s="14">
        <v>20</v>
      </c>
      <c r="F33" s="16"/>
    </row>
    <row r="34" spans="1:6" s="14" customFormat="1" ht="14.25" x14ac:dyDescent="0.25">
      <c r="A34" s="14">
        <v>21</v>
      </c>
      <c r="B34" s="14">
        <v>39</v>
      </c>
      <c r="C34" s="14" t="str">
        <f t="shared" si="2"/>
        <v>LOHEZIC LE PALLEC Léa (F)</v>
      </c>
      <c r="D34" s="14" t="str">
        <f t="shared" si="3"/>
        <v>Locminé</v>
      </c>
      <c r="E34" s="14">
        <v>21</v>
      </c>
      <c r="F34" s="16"/>
    </row>
    <row r="35" spans="1:6" s="14" customFormat="1" ht="14.25" x14ac:dyDescent="0.25">
      <c r="A35" s="14">
        <v>22</v>
      </c>
      <c r="B35" s="14">
        <v>34</v>
      </c>
      <c r="C35" s="14" t="str">
        <f t="shared" si="2"/>
        <v>JAFFRE PAULINE (F)</v>
      </c>
      <c r="D35" s="14" t="str">
        <f t="shared" si="3"/>
        <v>AC Lanester</v>
      </c>
      <c r="E35" s="14">
        <v>22</v>
      </c>
      <c r="F35" s="16"/>
    </row>
    <row r="36" spans="1:6" s="14" customFormat="1" ht="14.25" x14ac:dyDescent="0.25">
      <c r="A36" s="14">
        <v>23</v>
      </c>
      <c r="B36" s="14">
        <v>16</v>
      </c>
      <c r="C36" s="14" t="str">
        <f t="shared" si="2"/>
        <v>CAMAX DESBORDES Alexis</v>
      </c>
      <c r="D36" s="14" t="str">
        <f t="shared" si="3"/>
        <v>UC Alréenne</v>
      </c>
      <c r="E36" s="14">
        <v>23</v>
      </c>
      <c r="F36" s="16"/>
    </row>
    <row r="37" spans="1:6" s="14" customFormat="1" ht="14.25" x14ac:dyDescent="0.25">
      <c r="A37" s="14">
        <v>24</v>
      </c>
      <c r="B37" s="14">
        <v>36</v>
      </c>
      <c r="C37" s="14" t="str">
        <f t="shared" si="2"/>
        <v>MORICE Ewen</v>
      </c>
      <c r="D37" s="14" t="str">
        <f t="shared" si="3"/>
        <v>UC Alréenne</v>
      </c>
      <c r="E37" s="14">
        <v>24</v>
      </c>
      <c r="F37" s="16"/>
    </row>
    <row r="38" spans="1:6" s="14" customFormat="1" ht="14.25" x14ac:dyDescent="0.25">
      <c r="A38" s="14">
        <v>25</v>
      </c>
      <c r="B38" s="14">
        <v>5</v>
      </c>
      <c r="C38" s="14" t="str">
        <f t="shared" si="2"/>
        <v>GUILLEMOT Florian</v>
      </c>
      <c r="D38" s="14" t="str">
        <f t="shared" si="3"/>
        <v>ACP Baud</v>
      </c>
      <c r="E38" s="14">
        <v>25</v>
      </c>
      <c r="F38" s="16"/>
    </row>
    <row r="39" spans="1:6" s="14" customFormat="1" ht="14.25" x14ac:dyDescent="0.25">
      <c r="A39" s="14">
        <v>26</v>
      </c>
      <c r="B39" s="14">
        <v>19</v>
      </c>
      <c r="C39" s="14" t="str">
        <f t="shared" si="2"/>
        <v>MOUREAU PIERRE</v>
      </c>
      <c r="D39" s="14" t="str">
        <f t="shared" si="3"/>
        <v>Hennebont Cyclisme</v>
      </c>
      <c r="E39" s="14">
        <v>26</v>
      </c>
      <c r="F39" s="16"/>
    </row>
    <row r="40" spans="1:6" s="14" customFormat="1" ht="14.25" x14ac:dyDescent="0.25">
      <c r="A40" s="14">
        <v>27</v>
      </c>
      <c r="B40" s="14">
        <v>24</v>
      </c>
      <c r="C40" s="14" t="str">
        <f t="shared" si="2"/>
        <v>DAHIREL CELIANE  (F)</v>
      </c>
      <c r="D40" s="14" t="str">
        <f t="shared" si="3"/>
        <v>UCP Josselin</v>
      </c>
      <c r="E40" s="14">
        <v>27</v>
      </c>
      <c r="F40" s="16"/>
    </row>
    <row r="41" spans="1:6" s="14" customFormat="1" ht="14.25" x14ac:dyDescent="0.25">
      <c r="A41" s="14">
        <v>28</v>
      </c>
      <c r="B41" s="14">
        <v>23</v>
      </c>
      <c r="C41" s="14" t="str">
        <f t="shared" si="2"/>
        <v>DUPUY Corentin</v>
      </c>
      <c r="D41" s="14" t="str">
        <f t="shared" si="3"/>
        <v>VC Languidic</v>
      </c>
      <c r="E41" s="14">
        <v>28</v>
      </c>
      <c r="F41" s="16"/>
    </row>
    <row r="42" spans="1:6" s="14" customFormat="1" ht="14.25" x14ac:dyDescent="0.25">
      <c r="A42" s="14">
        <v>29</v>
      </c>
      <c r="B42" s="14">
        <v>28</v>
      </c>
      <c r="C42" s="14" t="str">
        <f t="shared" si="2"/>
        <v>THIBAULT Maxime</v>
      </c>
      <c r="D42" s="14" t="str">
        <f t="shared" si="3"/>
        <v>SC Malestroit</v>
      </c>
      <c r="E42" s="14">
        <v>29</v>
      </c>
      <c r="F42" s="16"/>
    </row>
    <row r="43" spans="1:6" s="14" customFormat="1" ht="14.25" x14ac:dyDescent="0.25">
      <c r="A43" s="14">
        <v>30</v>
      </c>
      <c r="B43" s="14">
        <v>11</v>
      </c>
      <c r="C43" s="14" t="str">
        <f t="shared" si="2"/>
        <v>ELIOT Mael</v>
      </c>
      <c r="D43" s="14" t="str">
        <f t="shared" si="3"/>
        <v>C Languidic</v>
      </c>
      <c r="E43" s="14">
        <v>30</v>
      </c>
      <c r="F43" s="16"/>
    </row>
    <row r="44" spans="1:6" s="14" customFormat="1" ht="14.25" x14ac:dyDescent="0.25">
      <c r="A44" s="14">
        <v>31</v>
      </c>
      <c r="B44" s="14">
        <v>15</v>
      </c>
      <c r="C44" s="14" t="str">
        <f t="shared" si="2"/>
        <v>PERROT ANATOLE</v>
      </c>
      <c r="D44" s="14" t="str">
        <f t="shared" si="3"/>
        <v>UC Véloce Vannes</v>
      </c>
      <c r="E44" s="14">
        <v>31</v>
      </c>
      <c r="F44" s="16"/>
    </row>
    <row r="45" spans="1:6" s="14" customFormat="1" ht="14.25" x14ac:dyDescent="0.25">
      <c r="A45" s="14">
        <v>32</v>
      </c>
      <c r="B45" s="14">
        <v>50</v>
      </c>
      <c r="C45" s="14" t="str">
        <f t="shared" si="2"/>
        <v>GODART Eywan</v>
      </c>
      <c r="D45" s="14" t="str">
        <f t="shared" si="3"/>
        <v>Locminé</v>
      </c>
      <c r="E45" s="14">
        <v>32</v>
      </c>
      <c r="F45" s="16"/>
    </row>
    <row r="46" spans="1:6" s="14" customFormat="1" ht="14.25" x14ac:dyDescent="0.25">
      <c r="A46" s="14">
        <v>33</v>
      </c>
      <c r="B46" s="14">
        <v>13</v>
      </c>
      <c r="C46" s="14" t="str">
        <f t="shared" si="2"/>
        <v>KERSULEC Eliot</v>
      </c>
      <c r="D46" s="14" t="str">
        <f t="shared" si="3"/>
        <v>UC Inguiniel</v>
      </c>
      <c r="E46" s="14">
        <v>33</v>
      </c>
      <c r="F46" s="16"/>
    </row>
    <row r="47" spans="1:6" s="14" customFormat="1" ht="14.25" x14ac:dyDescent="0.25">
      <c r="A47" s="14">
        <v>34</v>
      </c>
      <c r="B47" s="14">
        <v>37</v>
      </c>
      <c r="C47" s="14" t="str">
        <f t="shared" si="2"/>
        <v>JAN Nolwen (F)</v>
      </c>
      <c r="D47" s="14" t="str">
        <f t="shared" si="3"/>
        <v>ACP Baud</v>
      </c>
      <c r="E47" s="14">
        <v>34</v>
      </c>
      <c r="F47" s="16"/>
    </row>
    <row r="48" spans="1:6" s="14" customFormat="1" ht="14.25" x14ac:dyDescent="0.25">
      <c r="A48" s="14">
        <v>35</v>
      </c>
      <c r="B48" s="14">
        <v>18</v>
      </c>
      <c r="C48" s="14" t="str">
        <f t="shared" si="2"/>
        <v>MOISAN Julian</v>
      </c>
      <c r="D48" s="14" t="str">
        <f t="shared" si="3"/>
        <v>SC Malestroit</v>
      </c>
      <c r="E48" s="14">
        <v>35</v>
      </c>
      <c r="F48" s="16"/>
    </row>
    <row r="49" spans="1:6" s="14" customFormat="1" ht="14.25" x14ac:dyDescent="0.25">
      <c r="A49" s="14">
        <v>36</v>
      </c>
      <c r="B49" s="14">
        <v>47</v>
      </c>
      <c r="C49" s="14" t="str">
        <f t="shared" si="2"/>
        <v>SERVETTAZ Marius</v>
      </c>
      <c r="D49" s="14" t="str">
        <f t="shared" si="3"/>
        <v>UC Alréenne</v>
      </c>
      <c r="E49" s="14">
        <v>36</v>
      </c>
      <c r="F49" s="16"/>
    </row>
    <row r="50" spans="1:6" s="14" customFormat="1" ht="14.25" x14ac:dyDescent="0.25">
      <c r="A50" s="14">
        <v>37</v>
      </c>
      <c r="B50" s="14">
        <v>40</v>
      </c>
      <c r="C50" s="14" t="str">
        <f t="shared" si="2"/>
        <v>PICAULT Elsa (F)</v>
      </c>
      <c r="D50" s="14" t="str">
        <f t="shared" si="3"/>
        <v>UC Alréenne</v>
      </c>
      <c r="E50" s="14">
        <v>37</v>
      </c>
      <c r="F50" s="16"/>
    </row>
    <row r="51" spans="1:6" s="14" customFormat="1" ht="14.25" x14ac:dyDescent="0.25">
      <c r="A51" s="14">
        <v>38</v>
      </c>
      <c r="B51" s="14">
        <v>21</v>
      </c>
      <c r="C51" s="14" t="str">
        <f t="shared" ref="C51:C57" si="4">IF(ISBLANK(B51),"",VLOOKUP(B51,lp,2,FALSE))</f>
        <v>GUILLEVIC NATHAEL</v>
      </c>
      <c r="D51" s="14" t="str">
        <f t="shared" ref="D51:D57" si="5">IF(ISBLANK(B51),"",VLOOKUP(B51,lp,3,FALSE))</f>
        <v>EC Pluvignoise</v>
      </c>
      <c r="E51" s="14">
        <v>38</v>
      </c>
      <c r="F51" s="16"/>
    </row>
    <row r="52" spans="1:6" s="14" customFormat="1" ht="14.25" x14ac:dyDescent="0.25">
      <c r="A52" s="14">
        <v>39</v>
      </c>
      <c r="B52" s="14">
        <v>45</v>
      </c>
      <c r="C52" s="14" t="str">
        <f t="shared" si="4"/>
        <v>MAHE Adrien</v>
      </c>
      <c r="D52" s="14" t="str">
        <f t="shared" si="5"/>
        <v>AC Lanester</v>
      </c>
      <c r="E52" s="14">
        <v>39</v>
      </c>
      <c r="F52" s="16"/>
    </row>
    <row r="53" spans="1:6" s="14" customFormat="1" ht="14.25" x14ac:dyDescent="0.25">
      <c r="A53" s="14">
        <v>40</v>
      </c>
      <c r="B53" s="14">
        <v>7</v>
      </c>
      <c r="C53" s="14" t="str">
        <f t="shared" si="4"/>
        <v>LE TOULLEC THEO</v>
      </c>
      <c r="D53" s="14" t="str">
        <f t="shared" si="5"/>
        <v>Hennebont Cyclisme</v>
      </c>
      <c r="E53" s="14">
        <v>40</v>
      </c>
      <c r="F53" s="16"/>
    </row>
    <row r="54" spans="1:6" s="14" customFormat="1" ht="14.25" x14ac:dyDescent="0.25">
      <c r="A54" s="14">
        <v>41</v>
      </c>
      <c r="B54" s="14">
        <v>26</v>
      </c>
      <c r="C54" s="14" t="str">
        <f t="shared" si="4"/>
        <v>CARARON NATHAN</v>
      </c>
      <c r="D54" s="14" t="str">
        <f t="shared" si="5"/>
        <v>UC Alréenne</v>
      </c>
      <c r="E54" s="14">
        <v>41</v>
      </c>
      <c r="F54" s="16"/>
    </row>
    <row r="55" spans="1:6" s="14" customFormat="1" ht="14.25" x14ac:dyDescent="0.25">
      <c r="A55" s="14">
        <v>42</v>
      </c>
      <c r="B55" s="14">
        <v>9</v>
      </c>
      <c r="C55" s="14" t="str">
        <f t="shared" si="4"/>
        <v>CHATELAIN MAXANDRE</v>
      </c>
      <c r="D55" s="14" t="str">
        <f t="shared" si="5"/>
        <v>EC Pluvignoise</v>
      </c>
      <c r="E55" s="14">
        <v>42</v>
      </c>
      <c r="F55" s="16"/>
    </row>
    <row r="56" spans="1:6" s="14" customFormat="1" ht="14.25" x14ac:dyDescent="0.25">
      <c r="A56" s="14">
        <v>43</v>
      </c>
      <c r="B56" s="14">
        <v>41</v>
      </c>
      <c r="C56" s="14" t="str">
        <f t="shared" si="4"/>
        <v>JEGO Youena (F)</v>
      </c>
      <c r="D56" s="14" t="str">
        <f t="shared" si="5"/>
        <v>ACP Baud</v>
      </c>
      <c r="E56" s="14">
        <v>43</v>
      </c>
      <c r="F56" s="16"/>
    </row>
    <row r="57" spans="1:6" s="14" customFormat="1" ht="14.25" x14ac:dyDescent="0.25">
      <c r="A57" s="14">
        <v>44</v>
      </c>
      <c r="B57" s="14">
        <v>4</v>
      </c>
      <c r="C57" s="14" t="str">
        <f t="shared" si="4"/>
        <v>BIECHY BONNAMOUR Théo</v>
      </c>
      <c r="D57" s="14" t="str">
        <f t="shared" si="5"/>
        <v>UC Alréenne</v>
      </c>
      <c r="E57" s="14">
        <v>44</v>
      </c>
      <c r="F57" s="16"/>
    </row>
    <row r="58" spans="1:6" s="14" customFormat="1" ht="14.25" x14ac:dyDescent="0.25">
      <c r="A58" s="14">
        <v>45</v>
      </c>
      <c r="C58" s="14" t="str">
        <f t="shared" si="2"/>
        <v/>
      </c>
      <c r="D58" s="14" t="str">
        <f t="shared" si="3"/>
        <v/>
      </c>
      <c r="E58" s="14">
        <v>45</v>
      </c>
      <c r="F58" s="16"/>
    </row>
    <row r="59" spans="1:6" s="14" customFormat="1" ht="14.25" x14ac:dyDescent="0.25">
      <c r="A59" s="14">
        <v>46</v>
      </c>
      <c r="C59" s="14" t="str">
        <f t="shared" si="0"/>
        <v/>
      </c>
      <c r="D59" s="14" t="str">
        <f t="shared" si="1"/>
        <v/>
      </c>
      <c r="E59" s="14">
        <v>46</v>
      </c>
      <c r="F59" s="16"/>
    </row>
    <row r="60" spans="1:6" s="14" customFormat="1" ht="14.25" x14ac:dyDescent="0.25">
      <c r="A60" s="14">
        <v>47</v>
      </c>
      <c r="C60" s="14" t="str">
        <f t="shared" si="0"/>
        <v/>
      </c>
      <c r="D60" s="14" t="str">
        <f t="shared" si="1"/>
        <v/>
      </c>
      <c r="E60" s="14">
        <v>47</v>
      </c>
      <c r="F60" s="16"/>
    </row>
    <row r="61" spans="1:6" s="14" customFormat="1" ht="14.25" x14ac:dyDescent="0.25">
      <c r="A61" s="14">
        <v>48</v>
      </c>
      <c r="C61" s="14" t="str">
        <f t="shared" si="0"/>
        <v/>
      </c>
      <c r="D61" s="14" t="str">
        <f t="shared" si="1"/>
        <v/>
      </c>
      <c r="E61" s="14">
        <v>48</v>
      </c>
      <c r="F61" s="16"/>
    </row>
    <row r="62" spans="1:6" s="14" customFormat="1" ht="14.25" x14ac:dyDescent="0.25">
      <c r="A62" s="14">
        <v>49</v>
      </c>
      <c r="C62" s="14" t="str">
        <f t="shared" si="0"/>
        <v/>
      </c>
      <c r="D62" s="14" t="str">
        <f t="shared" si="1"/>
        <v/>
      </c>
      <c r="E62" s="14">
        <v>49</v>
      </c>
      <c r="F62" s="16"/>
    </row>
    <row r="63" spans="1:6" s="14" customFormat="1" ht="14.25" x14ac:dyDescent="0.25">
      <c r="A63" s="14">
        <v>50</v>
      </c>
      <c r="C63" s="14" t="str">
        <f t="shared" si="0"/>
        <v/>
      </c>
      <c r="D63" s="14" t="str">
        <f t="shared" si="1"/>
        <v/>
      </c>
      <c r="E63" s="14">
        <v>50</v>
      </c>
      <c r="F63" s="16"/>
    </row>
    <row r="64" spans="1:6" s="14" customFormat="1" ht="14.25" x14ac:dyDescent="0.25">
      <c r="A64" s="14">
        <v>51</v>
      </c>
      <c r="C64" s="14" t="str">
        <f t="shared" si="0"/>
        <v/>
      </c>
      <c r="D64" s="14" t="str">
        <f t="shared" si="1"/>
        <v/>
      </c>
      <c r="E64" s="14">
        <v>51</v>
      </c>
      <c r="F64" s="16"/>
    </row>
    <row r="65" spans="3:6" s="14" customFormat="1" ht="14.25" x14ac:dyDescent="0.25">
      <c r="C65" s="14" t="str">
        <f t="shared" si="0"/>
        <v/>
      </c>
      <c r="D65" s="14" t="str">
        <f t="shared" si="1"/>
        <v/>
      </c>
      <c r="F65" s="16"/>
    </row>
    <row r="66" spans="3:6" s="14" customFormat="1" ht="14.25" x14ac:dyDescent="0.25">
      <c r="C66" s="14" t="str">
        <f t="shared" si="0"/>
        <v/>
      </c>
      <c r="F66" s="16"/>
    </row>
    <row r="67" spans="3:6" s="14" customFormat="1" ht="14.25" x14ac:dyDescent="0.25">
      <c r="F67" s="16"/>
    </row>
    <row r="68" spans="3:6" s="14" customFormat="1" ht="14.25" x14ac:dyDescent="0.25">
      <c r="F68" s="16"/>
    </row>
    <row r="69" spans="3:6" s="14" customFormat="1" ht="14.25" x14ac:dyDescent="0.25">
      <c r="F69" s="16"/>
    </row>
    <row r="70" spans="3:6" s="14" customFormat="1" ht="14.25" x14ac:dyDescent="0.25">
      <c r="F70" s="16"/>
    </row>
    <row r="71" spans="3:6" s="14" customFormat="1" ht="14.25" x14ac:dyDescent="0.25">
      <c r="F71" s="16"/>
    </row>
    <row r="72" spans="3:6" s="14" customFormat="1" ht="14.25" x14ac:dyDescent="0.25">
      <c r="F72" s="16"/>
    </row>
    <row r="73" spans="3:6" s="14" customFormat="1" ht="14.25" x14ac:dyDescent="0.25">
      <c r="F73" s="16"/>
    </row>
    <row r="74" spans="3:6" s="14" customFormat="1" ht="14.25" x14ac:dyDescent="0.25">
      <c r="F74" s="16"/>
    </row>
    <row r="75" spans="3:6" s="14" customFormat="1" ht="14.25" x14ac:dyDescent="0.25">
      <c r="F75" s="16"/>
    </row>
    <row r="76" spans="3:6" s="14" customFormat="1" ht="14.25" x14ac:dyDescent="0.25">
      <c r="F76" s="16"/>
    </row>
    <row r="77" spans="3:6" s="14" customFormat="1" ht="14.25" x14ac:dyDescent="0.25">
      <c r="F77" s="16"/>
    </row>
    <row r="78" spans="3:6" s="14" customFormat="1" ht="14.25" x14ac:dyDescent="0.25">
      <c r="F78" s="16"/>
    </row>
    <row r="79" spans="3:6" s="14" customFormat="1" ht="14.25" x14ac:dyDescent="0.25">
      <c r="F79" s="16"/>
    </row>
    <row r="80" spans="3:6" s="14" customFormat="1" ht="14.25" x14ac:dyDescent="0.25">
      <c r="F80" s="16"/>
    </row>
    <row r="81" spans="6:6" s="14" customFormat="1" ht="14.25" x14ac:dyDescent="0.25">
      <c r="F81" s="16"/>
    </row>
    <row r="82" spans="6:6" s="14" customFormat="1" ht="14.25" x14ac:dyDescent="0.25">
      <c r="F82" s="16"/>
    </row>
    <row r="83" spans="6:6" s="14" customFormat="1" ht="14.25" x14ac:dyDescent="0.25">
      <c r="F83" s="16"/>
    </row>
    <row r="84" spans="6:6" s="14" customFormat="1" ht="14.25" x14ac:dyDescent="0.25">
      <c r="F84" s="16"/>
    </row>
    <row r="85" spans="6:6" s="14" customFormat="1" ht="14.25" x14ac:dyDescent="0.25">
      <c r="F85" s="16"/>
    </row>
    <row r="86" spans="6:6" s="14" customFormat="1" ht="14.25" x14ac:dyDescent="0.25">
      <c r="F86" s="16"/>
    </row>
    <row r="87" spans="6:6" s="14" customFormat="1" ht="14.25" x14ac:dyDescent="0.25">
      <c r="F87" s="16"/>
    </row>
    <row r="88" spans="6:6" s="14" customFormat="1" ht="14.25" x14ac:dyDescent="0.25">
      <c r="F88" s="16"/>
    </row>
    <row r="89" spans="6:6" s="14" customFormat="1" ht="14.25" x14ac:dyDescent="0.25">
      <c r="F89" s="16"/>
    </row>
    <row r="90" spans="6:6" s="14" customFormat="1" ht="14.25" x14ac:dyDescent="0.25">
      <c r="F90" s="16"/>
    </row>
    <row r="91" spans="6:6" s="14" customFormat="1" ht="14.25" x14ac:dyDescent="0.25">
      <c r="F91" s="16"/>
    </row>
    <row r="92" spans="6:6" s="14" customFormat="1" ht="14.25" x14ac:dyDescent="0.25">
      <c r="F92" s="16"/>
    </row>
    <row r="93" spans="6:6" s="14" customFormat="1" ht="14.25" x14ac:dyDescent="0.25">
      <c r="F93" s="16"/>
    </row>
    <row r="94" spans="6:6" s="14" customFormat="1" ht="14.25" x14ac:dyDescent="0.25">
      <c r="F94" s="16"/>
    </row>
    <row r="95" spans="6:6" s="14" customFormat="1" ht="14.25" x14ac:dyDescent="0.25">
      <c r="F95" s="16"/>
    </row>
    <row r="96" spans="6:6" s="14" customFormat="1" ht="14.25" x14ac:dyDescent="0.25">
      <c r="F96" s="16"/>
    </row>
    <row r="97" spans="6:6" s="14" customFormat="1" ht="14.25" x14ac:dyDescent="0.25">
      <c r="F97" s="16"/>
    </row>
    <row r="98" spans="6:6" s="14" customFormat="1" ht="14.25" x14ac:dyDescent="0.25">
      <c r="F98" s="16"/>
    </row>
    <row r="99" spans="6:6" s="14" customFormat="1" ht="14.25" x14ac:dyDescent="0.25">
      <c r="F99" s="16"/>
    </row>
    <row r="100" spans="6:6" s="14" customFormat="1" ht="14.25" x14ac:dyDescent="0.25">
      <c r="F100" s="16"/>
    </row>
    <row r="101" spans="6:6" s="14" customFormat="1" ht="14.25" x14ac:dyDescent="0.25">
      <c r="F101" s="16"/>
    </row>
    <row r="102" spans="6:6" s="14" customFormat="1" ht="14.25" x14ac:dyDescent="0.25">
      <c r="F102" s="16"/>
    </row>
    <row r="103" spans="6:6" s="14" customFormat="1" ht="14.25" x14ac:dyDescent="0.25">
      <c r="F103" s="16"/>
    </row>
    <row r="104" spans="6:6" s="14" customFormat="1" ht="14.25" x14ac:dyDescent="0.25">
      <c r="F104" s="16"/>
    </row>
    <row r="105" spans="6:6" s="14" customFormat="1" ht="14.25" x14ac:dyDescent="0.25">
      <c r="F105" s="16"/>
    </row>
    <row r="106" spans="6:6" s="14" customFormat="1" ht="14.25" x14ac:dyDescent="0.25">
      <c r="F106" s="16"/>
    </row>
    <row r="107" spans="6:6" s="14" customFormat="1" ht="14.25" x14ac:dyDescent="0.25">
      <c r="F107" s="16"/>
    </row>
    <row r="108" spans="6:6" s="14" customFormat="1" ht="14.25" x14ac:dyDescent="0.25">
      <c r="F108" s="16"/>
    </row>
    <row r="109" spans="6:6" s="14" customFormat="1" ht="14.25" x14ac:dyDescent="0.25">
      <c r="F109" s="16"/>
    </row>
    <row r="110" spans="6:6" s="14" customFormat="1" ht="14.25" x14ac:dyDescent="0.25">
      <c r="F110" s="16"/>
    </row>
    <row r="111" spans="6:6" s="14" customFormat="1" ht="14.25" x14ac:dyDescent="0.25">
      <c r="F111" s="16"/>
    </row>
    <row r="112" spans="6:6" s="14" customFormat="1" ht="14.25" x14ac:dyDescent="0.25">
      <c r="F112" s="16"/>
    </row>
    <row r="113" spans="6:6" s="14" customFormat="1" ht="14.25" x14ac:dyDescent="0.25">
      <c r="F113" s="16"/>
    </row>
    <row r="114" spans="6:6" s="14" customFormat="1" ht="14.25" x14ac:dyDescent="0.25">
      <c r="F114" s="16"/>
    </row>
    <row r="115" spans="6:6" s="14" customFormat="1" ht="14.25" x14ac:dyDescent="0.25">
      <c r="F115" s="16"/>
    </row>
    <row r="116" spans="6:6" s="14" customFormat="1" ht="14.25" x14ac:dyDescent="0.25">
      <c r="F116" s="16"/>
    </row>
    <row r="117" spans="6:6" s="14" customFormat="1" ht="14.25" x14ac:dyDescent="0.25">
      <c r="F117" s="16"/>
    </row>
    <row r="118" spans="6:6" s="14" customFormat="1" ht="14.25" x14ac:dyDescent="0.25">
      <c r="F118" s="16"/>
    </row>
    <row r="119" spans="6:6" s="14" customFormat="1" ht="14.25" x14ac:dyDescent="0.25">
      <c r="F119" s="16"/>
    </row>
    <row r="120" spans="6:6" s="14" customFormat="1" ht="14.25" x14ac:dyDescent="0.25">
      <c r="F120" s="16"/>
    </row>
    <row r="121" spans="6:6" s="14" customFormat="1" ht="14.25" x14ac:dyDescent="0.25">
      <c r="F121" s="16"/>
    </row>
    <row r="122" spans="6:6" s="14" customFormat="1" ht="14.25" x14ac:dyDescent="0.25">
      <c r="F122" s="16"/>
    </row>
    <row r="123" spans="6:6" s="14" customFormat="1" ht="14.25" x14ac:dyDescent="0.25">
      <c r="F123" s="16"/>
    </row>
    <row r="124" spans="6:6" s="14" customFormat="1" ht="14.25" x14ac:dyDescent="0.25">
      <c r="F124" s="16"/>
    </row>
    <row r="125" spans="6:6" s="14" customFormat="1" ht="14.25" x14ac:dyDescent="0.25">
      <c r="F125" s="16"/>
    </row>
    <row r="126" spans="6:6" s="14" customFormat="1" ht="14.25" x14ac:dyDescent="0.25">
      <c r="F126" s="16"/>
    </row>
    <row r="127" spans="6:6" s="14" customFormat="1" ht="14.25" x14ac:dyDescent="0.25">
      <c r="F127" s="16"/>
    </row>
    <row r="128" spans="6:6" s="14" customFormat="1" ht="14.25" x14ac:dyDescent="0.25">
      <c r="F128" s="16"/>
    </row>
    <row r="129" spans="6:6" s="14" customFormat="1" ht="14.25" x14ac:dyDescent="0.25">
      <c r="F129" s="16"/>
    </row>
    <row r="130" spans="6:6" s="14" customFormat="1" ht="14.25" x14ac:dyDescent="0.25">
      <c r="F130" s="16"/>
    </row>
    <row r="131" spans="6:6" s="14" customFormat="1" ht="14.25" x14ac:dyDescent="0.25">
      <c r="F131" s="16"/>
    </row>
    <row r="132" spans="6:6" s="14" customFormat="1" ht="14.25" x14ac:dyDescent="0.25">
      <c r="F132" s="16"/>
    </row>
    <row r="133" spans="6:6" s="14" customFormat="1" ht="14.25" x14ac:dyDescent="0.25">
      <c r="F133" s="16"/>
    </row>
    <row r="134" spans="6:6" s="14" customFormat="1" ht="14.25" x14ac:dyDescent="0.25">
      <c r="F134" s="16"/>
    </row>
    <row r="135" spans="6:6" s="14" customFormat="1" ht="14.25" x14ac:dyDescent="0.25">
      <c r="F135" s="16"/>
    </row>
    <row r="136" spans="6:6" s="14" customFormat="1" ht="14.25" x14ac:dyDescent="0.25">
      <c r="F136" s="16"/>
    </row>
    <row r="137" spans="6:6" s="14" customFormat="1" ht="14.25" x14ac:dyDescent="0.25">
      <c r="F137" s="16"/>
    </row>
    <row r="138" spans="6:6" s="14" customFormat="1" ht="14.25" x14ac:dyDescent="0.25">
      <c r="F138" s="16"/>
    </row>
    <row r="139" spans="6:6" s="14" customFormat="1" ht="14.25" x14ac:dyDescent="0.25">
      <c r="F139" s="16"/>
    </row>
    <row r="140" spans="6:6" s="14" customFormat="1" ht="14.25" x14ac:dyDescent="0.25">
      <c r="F140" s="16"/>
    </row>
    <row r="141" spans="6:6" s="14" customFormat="1" ht="14.25" x14ac:dyDescent="0.25">
      <c r="F141" s="16"/>
    </row>
    <row r="142" spans="6:6" s="14" customFormat="1" ht="14.25" x14ac:dyDescent="0.25">
      <c r="F142" s="16"/>
    </row>
    <row r="143" spans="6:6" s="14" customFormat="1" ht="14.25" x14ac:dyDescent="0.25">
      <c r="F143" s="16"/>
    </row>
    <row r="144" spans="6:6" s="14" customFormat="1" ht="14.25" x14ac:dyDescent="0.25">
      <c r="F144" s="16"/>
    </row>
    <row r="145" spans="6:6" s="14" customFormat="1" ht="14.25" x14ac:dyDescent="0.25">
      <c r="F145" s="16"/>
    </row>
    <row r="146" spans="6:6" s="14" customFormat="1" ht="14.25" x14ac:dyDescent="0.25">
      <c r="F146" s="16"/>
    </row>
    <row r="147" spans="6:6" s="14" customFormat="1" ht="14.25" x14ac:dyDescent="0.25">
      <c r="F147" s="16"/>
    </row>
    <row r="148" spans="6:6" s="14" customFormat="1" ht="14.25" x14ac:dyDescent="0.25">
      <c r="F148" s="16"/>
    </row>
    <row r="149" spans="6:6" s="14" customFormat="1" ht="14.25" x14ac:dyDescent="0.25">
      <c r="F149" s="16"/>
    </row>
    <row r="150" spans="6:6" s="14" customFormat="1" ht="14.25" x14ac:dyDescent="0.25">
      <c r="F150" s="16"/>
    </row>
    <row r="151" spans="6:6" s="14" customFormat="1" ht="14.25" x14ac:dyDescent="0.25">
      <c r="F151" s="16"/>
    </row>
    <row r="152" spans="6:6" s="14" customFormat="1" ht="14.25" x14ac:dyDescent="0.25">
      <c r="F152" s="16"/>
    </row>
    <row r="153" spans="6:6" s="14" customFormat="1" ht="14.25" x14ac:dyDescent="0.25">
      <c r="F153" s="16"/>
    </row>
    <row r="154" spans="6:6" s="14" customFormat="1" ht="14.25" x14ac:dyDescent="0.25">
      <c r="F154" s="16"/>
    </row>
    <row r="155" spans="6:6" s="14" customFormat="1" ht="14.25" x14ac:dyDescent="0.25">
      <c r="F155" s="16"/>
    </row>
    <row r="156" spans="6:6" s="14" customFormat="1" ht="14.25" x14ac:dyDescent="0.25">
      <c r="F156" s="16"/>
    </row>
    <row r="157" spans="6:6" s="14" customFormat="1" ht="14.25" x14ac:dyDescent="0.25">
      <c r="F157" s="16"/>
    </row>
    <row r="158" spans="6:6" s="14" customFormat="1" ht="14.25" x14ac:dyDescent="0.25">
      <c r="F158" s="16"/>
    </row>
    <row r="159" spans="6:6" s="14" customFormat="1" ht="14.25" x14ac:dyDescent="0.25">
      <c r="F159" s="16"/>
    </row>
    <row r="160" spans="6:6" s="14" customFormat="1" ht="14.25" x14ac:dyDescent="0.25">
      <c r="F160" s="16"/>
    </row>
    <row r="161" spans="6:6" s="14" customFormat="1" ht="14.25" x14ac:dyDescent="0.25">
      <c r="F161" s="16"/>
    </row>
    <row r="162" spans="6:6" s="14" customFormat="1" ht="14.25" x14ac:dyDescent="0.25">
      <c r="F162" s="16"/>
    </row>
    <row r="163" spans="6:6" s="14" customFormat="1" ht="14.25" x14ac:dyDescent="0.25">
      <c r="F163" s="16"/>
    </row>
    <row r="164" spans="6:6" s="14" customFormat="1" ht="14.25" x14ac:dyDescent="0.25">
      <c r="F164" s="16"/>
    </row>
    <row r="165" spans="6:6" s="14" customFormat="1" ht="14.25" x14ac:dyDescent="0.25">
      <c r="F165" s="16"/>
    </row>
    <row r="166" spans="6:6" s="14" customFormat="1" ht="14.25" x14ac:dyDescent="0.25">
      <c r="F166" s="16"/>
    </row>
    <row r="167" spans="6:6" s="14" customFormat="1" ht="14.25" x14ac:dyDescent="0.25">
      <c r="F167" s="16"/>
    </row>
    <row r="168" spans="6:6" s="14" customFormat="1" ht="14.25" x14ac:dyDescent="0.25">
      <c r="F168" s="16"/>
    </row>
    <row r="169" spans="6:6" s="14" customFormat="1" ht="14.25" x14ac:dyDescent="0.25">
      <c r="F169" s="16"/>
    </row>
    <row r="170" spans="6:6" s="14" customFormat="1" ht="14.25" x14ac:dyDescent="0.25">
      <c r="F170" s="16"/>
    </row>
    <row r="171" spans="6:6" s="14" customFormat="1" ht="14.25" x14ac:dyDescent="0.25">
      <c r="F171" s="16"/>
    </row>
    <row r="172" spans="6:6" s="14" customFormat="1" ht="14.25" x14ac:dyDescent="0.25">
      <c r="F172" s="16"/>
    </row>
    <row r="173" spans="6:6" s="14" customFormat="1" ht="14.25" x14ac:dyDescent="0.25">
      <c r="F173" s="16"/>
    </row>
    <row r="174" spans="6:6" s="14" customFormat="1" ht="14.25" x14ac:dyDescent="0.25">
      <c r="F174" s="16"/>
    </row>
    <row r="175" spans="6:6" s="14" customFormat="1" ht="14.25" x14ac:dyDescent="0.25">
      <c r="F175" s="16"/>
    </row>
    <row r="176" spans="6:6" s="14" customFormat="1" ht="14.25" x14ac:dyDescent="0.25">
      <c r="F176" s="16"/>
    </row>
    <row r="177" spans="6:6" s="14" customFormat="1" ht="14.25" x14ac:dyDescent="0.25">
      <c r="F177" s="16"/>
    </row>
    <row r="178" spans="6:6" s="14" customFormat="1" ht="14.25" x14ac:dyDescent="0.25">
      <c r="F178" s="16"/>
    </row>
    <row r="179" spans="6:6" s="14" customFormat="1" ht="14.25" x14ac:dyDescent="0.25">
      <c r="F179" s="16"/>
    </row>
    <row r="180" spans="6:6" s="14" customFormat="1" ht="14.25" x14ac:dyDescent="0.25">
      <c r="F180" s="16"/>
    </row>
    <row r="181" spans="6:6" s="14" customFormat="1" ht="14.25" x14ac:dyDescent="0.25">
      <c r="F181" s="16"/>
    </row>
    <row r="182" spans="6:6" s="14" customFormat="1" ht="14.25" x14ac:dyDescent="0.25">
      <c r="F182" s="16"/>
    </row>
    <row r="183" spans="6:6" s="14" customFormat="1" ht="14.25" x14ac:dyDescent="0.25">
      <c r="F183" s="16"/>
    </row>
    <row r="184" spans="6:6" s="14" customFormat="1" ht="14.25" x14ac:dyDescent="0.25">
      <c r="F184" s="16"/>
    </row>
    <row r="185" spans="6:6" s="14" customFormat="1" ht="14.25" x14ac:dyDescent="0.25">
      <c r="F185" s="16"/>
    </row>
    <row r="186" spans="6:6" s="14" customFormat="1" ht="14.25" x14ac:dyDescent="0.25">
      <c r="F186" s="16"/>
    </row>
    <row r="187" spans="6:6" s="14" customFormat="1" ht="14.25" x14ac:dyDescent="0.25">
      <c r="F187" s="16"/>
    </row>
    <row r="188" spans="6:6" s="14" customFormat="1" ht="14.25" x14ac:dyDescent="0.25">
      <c r="F188" s="16"/>
    </row>
    <row r="189" spans="6:6" s="14" customFormat="1" ht="14.25" x14ac:dyDescent="0.25">
      <c r="F189" s="16"/>
    </row>
    <row r="190" spans="6:6" s="14" customFormat="1" ht="14.25" x14ac:dyDescent="0.25">
      <c r="F190" s="16"/>
    </row>
    <row r="191" spans="6:6" s="14" customFormat="1" ht="14.25" x14ac:dyDescent="0.25">
      <c r="F191" s="16"/>
    </row>
    <row r="192" spans="6:6" s="14" customFormat="1" ht="14.25" x14ac:dyDescent="0.25">
      <c r="F192" s="16"/>
    </row>
    <row r="193" spans="6:6" s="14" customFormat="1" ht="14.25" x14ac:dyDescent="0.25">
      <c r="F193" s="16"/>
    </row>
    <row r="194" spans="6:6" s="14" customFormat="1" ht="14.25" x14ac:dyDescent="0.25">
      <c r="F194" s="16"/>
    </row>
    <row r="195" spans="6:6" s="14" customFormat="1" ht="14.25" x14ac:dyDescent="0.25">
      <c r="F195" s="16"/>
    </row>
    <row r="196" spans="6:6" s="14" customFormat="1" ht="14.25" x14ac:dyDescent="0.25">
      <c r="F196" s="16"/>
    </row>
    <row r="197" spans="6:6" s="14" customFormat="1" ht="14.25" x14ac:dyDescent="0.25">
      <c r="F197" s="16"/>
    </row>
    <row r="198" spans="6:6" s="14" customFormat="1" ht="14.25" x14ac:dyDescent="0.25"/>
    <row r="199" spans="6:6" s="14" customFormat="1" ht="14.25" x14ac:dyDescent="0.25"/>
    <row r="200" spans="6:6" s="14" customFormat="1" ht="14.25" x14ac:dyDescent="0.25"/>
    <row r="201" spans="6:6" s="14" customFormat="1" ht="14.25" x14ac:dyDescent="0.25"/>
    <row r="202" spans="6:6" s="14" customFormat="1" ht="14.25" x14ac:dyDescent="0.25"/>
    <row r="203" spans="6:6" s="14" customFormat="1" ht="14.25" x14ac:dyDescent="0.25"/>
    <row r="204" spans="6:6" s="14" customFormat="1" ht="14.25" x14ac:dyDescent="0.25"/>
    <row r="205" spans="6:6" s="14" customFormat="1" ht="14.25" x14ac:dyDescent="0.25"/>
    <row r="206" spans="6:6" s="14" customFormat="1" ht="14.25" x14ac:dyDescent="0.25"/>
    <row r="207" spans="6:6" s="14" customFormat="1" ht="14.25" x14ac:dyDescent="0.25"/>
    <row r="208" spans="6:6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pans="2:5" s="14" customFormat="1" ht="14.25" x14ac:dyDescent="0.25"/>
    <row r="226" spans="2:5" s="14" customFormat="1" ht="14.25" x14ac:dyDescent="0.25"/>
    <row r="227" spans="2:5" s="14" customFormat="1" ht="14.25" x14ac:dyDescent="0.25"/>
    <row r="228" spans="2:5" s="14" customFormat="1" ht="14.25" x14ac:dyDescent="0.25"/>
    <row r="229" spans="2:5" s="14" customFormat="1" ht="14.25" x14ac:dyDescent="0.25"/>
    <row r="230" spans="2:5" s="14" customFormat="1" ht="14.25" x14ac:dyDescent="0.25"/>
    <row r="231" spans="2:5" s="14" customFormat="1" ht="14.25" x14ac:dyDescent="0.25"/>
    <row r="232" spans="2:5" s="15" customFormat="1" ht="15" x14ac:dyDescent="0.25">
      <c r="B232" s="28"/>
      <c r="C232" s="28"/>
      <c r="D232" s="28"/>
      <c r="E232" s="28"/>
    </row>
    <row r="233" spans="2:5" s="15" customFormat="1" ht="15" x14ac:dyDescent="0.25">
      <c r="B233" s="28"/>
      <c r="C233" s="28"/>
      <c r="D233" s="28"/>
      <c r="E233" s="28"/>
    </row>
    <row r="234" spans="2:5" s="15" customFormat="1" ht="15" x14ac:dyDescent="0.25">
      <c r="B234" s="28"/>
      <c r="C234" s="28"/>
      <c r="D234" s="28"/>
      <c r="E234" s="28"/>
    </row>
    <row r="235" spans="2:5" s="15" customFormat="1" ht="15" x14ac:dyDescent="0.25">
      <c r="B235" s="28"/>
      <c r="C235" s="28"/>
      <c r="D235" s="28"/>
      <c r="E235" s="28"/>
    </row>
    <row r="236" spans="2:5" s="15" customFormat="1" ht="15" x14ac:dyDescent="0.25">
      <c r="B236" s="28"/>
      <c r="C236" s="28"/>
      <c r="D236" s="28"/>
      <c r="E236" s="28"/>
    </row>
    <row r="237" spans="2:5" s="15" customFormat="1" ht="15" x14ac:dyDescent="0.25">
      <c r="B237" s="28"/>
      <c r="C237" s="28"/>
      <c r="D237" s="28"/>
      <c r="E237" s="28"/>
    </row>
    <row r="238" spans="2:5" s="15" customFormat="1" ht="15" x14ac:dyDescent="0.25">
      <c r="B238" s="28"/>
      <c r="C238" s="28"/>
      <c r="D238" s="28"/>
      <c r="E238" s="28"/>
    </row>
    <row r="239" spans="2:5" s="15" customFormat="1" ht="15" x14ac:dyDescent="0.25">
      <c r="B239" s="28"/>
      <c r="C239" s="28"/>
      <c r="D239" s="28"/>
      <c r="E239" s="28"/>
    </row>
    <row r="240" spans="2:5" s="15" customFormat="1" ht="15" x14ac:dyDescent="0.25">
      <c r="B240" s="28"/>
      <c r="C240" s="28"/>
      <c r="D240" s="28"/>
      <c r="E240" s="28"/>
    </row>
    <row r="241" spans="2:5" s="15" customFormat="1" ht="15" x14ac:dyDescent="0.25">
      <c r="B241" s="28"/>
      <c r="C241" s="28"/>
      <c r="D241" s="28"/>
      <c r="E241" s="28"/>
    </row>
    <row r="242" spans="2:5" s="15" customFormat="1" ht="15" x14ac:dyDescent="0.25">
      <c r="B242" s="28"/>
      <c r="C242" s="28"/>
      <c r="D242" s="28"/>
      <c r="E242" s="28"/>
    </row>
    <row r="243" spans="2:5" s="15" customFormat="1" ht="15" x14ac:dyDescent="0.25">
      <c r="B243" s="28"/>
      <c r="C243" s="28"/>
      <c r="D243" s="28"/>
      <c r="E243" s="28"/>
    </row>
    <row r="244" spans="2:5" s="15" customFormat="1" ht="15" x14ac:dyDescent="0.25">
      <c r="B244" s="28"/>
      <c r="C244" s="28"/>
      <c r="D244" s="28"/>
      <c r="E244" s="28"/>
    </row>
    <row r="245" spans="2:5" s="15" customFormat="1" ht="15" x14ac:dyDescent="0.25">
      <c r="B245" s="28"/>
      <c r="C245" s="28"/>
      <c r="D245" s="28"/>
      <c r="E245" s="28"/>
    </row>
    <row r="246" spans="2:5" s="15" customFormat="1" ht="15" x14ac:dyDescent="0.25">
      <c r="B246" s="28"/>
      <c r="C246" s="28"/>
      <c r="D246" s="28"/>
      <c r="E246" s="28"/>
    </row>
    <row r="247" spans="2:5" s="15" customFormat="1" ht="15" x14ac:dyDescent="0.25">
      <c r="B247" s="28"/>
      <c r="C247" s="28"/>
      <c r="D247" s="28"/>
      <c r="E247" s="28"/>
    </row>
    <row r="248" spans="2:5" s="15" customFormat="1" ht="15" x14ac:dyDescent="0.25">
      <c r="B248" s="28"/>
      <c r="C248" s="28"/>
      <c r="D248" s="28"/>
      <c r="E248" s="28"/>
    </row>
    <row r="249" spans="2:5" s="15" customFormat="1" ht="15" x14ac:dyDescent="0.25">
      <c r="B249" s="28"/>
      <c r="C249" s="28"/>
      <c r="D249" s="28"/>
      <c r="E249" s="28"/>
    </row>
  </sheetData>
  <dataConsolidate/>
  <mergeCells count="1">
    <mergeCell ref="C10:D10"/>
  </mergeCells>
  <phoneticPr fontId="0" type="noConversion"/>
  <printOptions horizontalCentered="1"/>
  <pageMargins left="0.31496062992125984" right="0.31496062992125984" top="0.31496062992125984" bottom="0" header="0.39370078740157483" footer="0"/>
  <pageSetup paperSize="9" fitToHeight="7" orientation="portrait" r:id="rId1"/>
  <headerFooter scaleWithDoc="0" alignWithMargins="0">
    <oddFooter>Page &amp;P&amp;Ressai poussins bignan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14"/>
  <sheetViews>
    <sheetView tabSelected="1" topLeftCell="A58" zoomScaleNormal="100" workbookViewId="0">
      <selection activeCell="B14" sqref="B14:G14"/>
    </sheetView>
  </sheetViews>
  <sheetFormatPr baseColWidth="10" defaultColWidth="13.875" defaultRowHeight="15.75" x14ac:dyDescent="0.25"/>
  <cols>
    <col min="1" max="1" width="3.5" style="13" bestFit="1" customWidth="1"/>
    <col min="2" max="2" width="25.25" style="13" customWidth="1"/>
    <col min="3" max="3" width="21.5" style="13" bestFit="1" customWidth="1"/>
    <col min="4" max="4" width="8.875" style="13" customWidth="1"/>
    <col min="5" max="5" width="12.875" style="13" customWidth="1"/>
    <col min="6" max="6" width="8.625" style="13" customWidth="1"/>
    <col min="7" max="7" width="9.5" style="13" customWidth="1"/>
    <col min="8" max="16384" width="13.875" style="13"/>
  </cols>
  <sheetData>
    <row r="6" spans="1:9" x14ac:dyDescent="0.25">
      <c r="H6" s="54"/>
      <c r="I6" s="55"/>
    </row>
    <row r="7" spans="1:9" x14ac:dyDescent="0.25">
      <c r="H7" s="54"/>
      <c r="I7" s="55"/>
    </row>
    <row r="8" spans="1:9" s="15" customFormat="1" ht="15" customHeight="1" x14ac:dyDescent="0.25">
      <c r="H8" s="56"/>
      <c r="I8" s="57"/>
    </row>
    <row r="9" spans="1:9" s="15" customFormat="1" ht="15" customHeight="1" x14ac:dyDescent="0.25">
      <c r="I9" s="55"/>
    </row>
    <row r="10" spans="1:9" s="15" customFormat="1" ht="15" customHeight="1" x14ac:dyDescent="0.25">
      <c r="C10" s="59" t="s">
        <v>53</v>
      </c>
      <c r="I10" s="55"/>
    </row>
    <row r="11" spans="1:9" s="15" customFormat="1" ht="15" customHeight="1" x14ac:dyDescent="0.25">
      <c r="C11" s="110" t="s">
        <v>61</v>
      </c>
      <c r="D11" s="110"/>
      <c r="I11" s="57"/>
    </row>
    <row r="12" spans="1:9" s="15" customFormat="1" ht="15" customHeight="1" x14ac:dyDescent="0.25">
      <c r="A12" s="13"/>
      <c r="B12" s="13"/>
      <c r="C12" s="52"/>
      <c r="D12" s="53" t="s">
        <v>45</v>
      </c>
      <c r="E12" s="52"/>
      <c r="F12" s="52"/>
      <c r="G12" s="13"/>
      <c r="I12" s="57"/>
    </row>
    <row r="13" spans="1:9" s="15" customFormat="1" ht="15" customHeight="1" x14ac:dyDescent="0.25">
      <c r="A13" s="13"/>
      <c r="B13" s="13"/>
      <c r="C13" s="13"/>
      <c r="D13" s="13"/>
      <c r="E13" s="13"/>
      <c r="F13" s="13"/>
      <c r="G13" s="13"/>
      <c r="I13" s="57"/>
    </row>
    <row r="14" spans="1:9" s="15" customFormat="1" ht="15" customHeight="1" x14ac:dyDescent="0.25">
      <c r="A14" s="13"/>
      <c r="B14" s="62" t="s">
        <v>59</v>
      </c>
      <c r="C14" s="62" t="s">
        <v>13</v>
      </c>
      <c r="D14" s="63" t="s">
        <v>63</v>
      </c>
      <c r="E14" s="63" t="s">
        <v>56</v>
      </c>
      <c r="F14" s="63" t="s">
        <v>46</v>
      </c>
      <c r="G14" s="63" t="s">
        <v>15</v>
      </c>
      <c r="I14" s="57"/>
    </row>
    <row r="15" spans="1:9" s="15" customFormat="1" ht="15" customHeight="1" x14ac:dyDescent="0.25">
      <c r="A15" s="64">
        <v>1</v>
      </c>
      <c r="B15" s="93" t="s">
        <v>98</v>
      </c>
      <c r="C15" s="95" t="s">
        <v>125</v>
      </c>
      <c r="D15" s="65">
        <f>SUMIF(Vitesse!C:C,"BELLEC Marc-Antoine",Vitesse!F:F)</f>
        <v>5</v>
      </c>
      <c r="E15" s="65">
        <f>SUMIF(adresse!C:C,"BELLEC Marc-Antoine",adresse!H:H)</f>
        <v>1</v>
      </c>
      <c r="F15" s="65">
        <f>SUMIF(Route!C:C,"BELLEC Marc-Antoine",Route!E:E)</f>
        <v>8</v>
      </c>
      <c r="G15" s="64">
        <f>SUM(D15:F15)</f>
        <v>14</v>
      </c>
      <c r="I15" s="57"/>
    </row>
    <row r="16" spans="1:9" s="15" customFormat="1" ht="15" customHeight="1" x14ac:dyDescent="0.25">
      <c r="A16" s="64">
        <v>2</v>
      </c>
      <c r="B16" s="96" t="s">
        <v>103</v>
      </c>
      <c r="C16" s="95" t="s">
        <v>133</v>
      </c>
      <c r="D16" s="65">
        <f>SUMIF(Vitesse!C:C,"DUGUE Oscar",Vitesse!F:F)</f>
        <v>3</v>
      </c>
      <c r="E16" s="65">
        <f>SUMIF(adresse!C:C,"DUGUE Oscar",adresse!H:H)</f>
        <v>11</v>
      </c>
      <c r="F16" s="65">
        <f>SUMIF(Route!C:C,"DUGUE Oscar",Route!E:E)</f>
        <v>4</v>
      </c>
      <c r="G16" s="64">
        <f>SUM(D16:F16)</f>
        <v>18</v>
      </c>
      <c r="I16" s="57"/>
    </row>
    <row r="17" spans="1:9" x14ac:dyDescent="0.25">
      <c r="A17" s="64">
        <v>3</v>
      </c>
      <c r="B17" s="97" t="s">
        <v>105</v>
      </c>
      <c r="C17" s="95" t="s">
        <v>127</v>
      </c>
      <c r="D17" s="65">
        <f>SUMIF(Vitesse!C:C,"LE NEILLON Raphaël",Vitesse!F:F)</f>
        <v>9</v>
      </c>
      <c r="E17" s="65">
        <f>SUMIF(adresse!C:C,"LE NEILLON Raphaël",adresse!H:H)</f>
        <v>2</v>
      </c>
      <c r="F17" s="65">
        <f>SUMIF(Route!C:C,"LE NEILLON Raphaël",Route!E:E)</f>
        <v>12</v>
      </c>
      <c r="G17" s="64">
        <f>SUM(D17:F17)</f>
        <v>23</v>
      </c>
    </row>
    <row r="18" spans="1:9" s="15" customFormat="1" ht="15" customHeight="1" x14ac:dyDescent="0.25">
      <c r="A18" s="64">
        <v>4</v>
      </c>
      <c r="B18" s="100" t="s">
        <v>100</v>
      </c>
      <c r="C18" s="101" t="s">
        <v>128</v>
      </c>
      <c r="D18" s="65">
        <f>SUMIF(Vitesse!C:C,"LE GUILLOUX Lana (F)",Vitesse!F:F)</f>
        <v>7</v>
      </c>
      <c r="E18" s="65">
        <f>SUMIF(adresse!C:C,"LE GUILLOUX Lana (F)",adresse!H:H)</f>
        <v>10</v>
      </c>
      <c r="F18" s="65">
        <f>SUMIF(Route!C:C,"LE GUILLOUX Lana (F)",Route!E:E)</f>
        <v>7</v>
      </c>
      <c r="G18" s="64">
        <f>SUM(D18:F18)</f>
        <v>24</v>
      </c>
      <c r="I18" s="57"/>
    </row>
    <row r="19" spans="1:9" s="15" customFormat="1" ht="15" customHeight="1" x14ac:dyDescent="0.25">
      <c r="A19" s="64">
        <v>5</v>
      </c>
      <c r="B19" s="96" t="s">
        <v>120</v>
      </c>
      <c r="C19" s="95" t="s">
        <v>125</v>
      </c>
      <c r="D19" s="65">
        <f>SUMIF(Vitesse!C:C,"GUILLEMOT Gabin",Vitesse!F:F)</f>
        <v>11</v>
      </c>
      <c r="E19" s="65">
        <f>SUMIF(adresse!C:C,"GUILLEMOT Gabin",adresse!H:H)</f>
        <v>4</v>
      </c>
      <c r="F19" s="65">
        <f>SUMIF(Route!C:C,"GUILLEMOT Gabin",Route!E:E)</f>
        <v>10</v>
      </c>
      <c r="G19" s="64">
        <f>SUM(D19:F19)</f>
        <v>25</v>
      </c>
      <c r="I19" s="57"/>
    </row>
    <row r="20" spans="1:9" s="15" customFormat="1" ht="15" customHeight="1" x14ac:dyDescent="0.25">
      <c r="A20" s="64">
        <v>6</v>
      </c>
      <c r="B20" s="96" t="s">
        <v>116</v>
      </c>
      <c r="C20" s="95" t="s">
        <v>125</v>
      </c>
      <c r="D20" s="65">
        <f>SUMIF(Vitesse!C:C,"LE BOUQUIN Evan",Vitesse!F:F)</f>
        <v>2</v>
      </c>
      <c r="E20" s="65">
        <f>SUMIF(adresse!C:C,"LE BOUQUIN Evan",adresse!H:H)</f>
        <v>19</v>
      </c>
      <c r="F20" s="65">
        <f>SUMIF(Route!C:C,"LE BOUQUIN Evan",Route!E:E)</f>
        <v>5</v>
      </c>
      <c r="G20" s="64">
        <f>SUM(D20:F20)</f>
        <v>26</v>
      </c>
      <c r="I20" s="57"/>
    </row>
    <row r="21" spans="1:9" s="15" customFormat="1" ht="15" customHeight="1" x14ac:dyDescent="0.25">
      <c r="A21" s="64">
        <v>7</v>
      </c>
      <c r="B21" s="96" t="s">
        <v>123</v>
      </c>
      <c r="C21" s="95" t="s">
        <v>125</v>
      </c>
      <c r="D21" s="65">
        <f>SUMIF(Vitesse!C:C,"LE MERLUS Timéo",Vitesse!F:F)</f>
        <v>4</v>
      </c>
      <c r="E21" s="65">
        <f>SUMIF(adresse!C:C,"LE MERLUS Timéo",adresse!H:H)</f>
        <v>17</v>
      </c>
      <c r="F21" s="65">
        <f>SUMIF(Route!C:C,"LE MERLUS Timéo",Route!E:E)</f>
        <v>6</v>
      </c>
      <c r="G21" s="64">
        <f>SUM(D21:F21)</f>
        <v>27</v>
      </c>
      <c r="I21" s="57"/>
    </row>
    <row r="22" spans="1:9" s="15" customFormat="1" ht="15" customHeight="1" x14ac:dyDescent="0.25">
      <c r="A22" s="64">
        <v>8</v>
      </c>
      <c r="B22" s="97" t="s">
        <v>90</v>
      </c>
      <c r="C22" s="95" t="s">
        <v>128</v>
      </c>
      <c r="D22" s="65">
        <f>SUMIF(Vitesse!C:C,"LE SPIGAGNE Mathis",Vitesse!F:F)</f>
        <v>23</v>
      </c>
      <c r="E22" s="65">
        <f>SUMIF(adresse!C:C,"LE SPIGAGNE Mathis",adresse!H:H)</f>
        <v>5</v>
      </c>
      <c r="F22" s="65">
        <f>SUMIF(Route!C:C,"LE SPIGAGNE Mathis",Route!E:E)</f>
        <v>1</v>
      </c>
      <c r="G22" s="64">
        <f>SUM(D22:F22)</f>
        <v>29</v>
      </c>
      <c r="I22" s="57"/>
    </row>
    <row r="23" spans="1:9" s="15" customFormat="1" ht="15" customHeight="1" x14ac:dyDescent="0.2">
      <c r="A23" s="64">
        <v>9</v>
      </c>
      <c r="B23" s="103" t="s">
        <v>138</v>
      </c>
      <c r="C23" s="93" t="s">
        <v>135</v>
      </c>
      <c r="D23" s="65">
        <f>SUMIF(Vitesse!C:C,"MILOUX LILIAN",Vitesse!F:F)</f>
        <v>1</v>
      </c>
      <c r="E23" s="65">
        <f>SUMIF(adresse!C:C,"MILOUX LILIAN",adresse!H:H)</f>
        <v>26</v>
      </c>
      <c r="F23" s="65">
        <f>SUMIF(Route!C:C,"MILOUX LILIAN",Route!E:E)</f>
        <v>2</v>
      </c>
      <c r="G23" s="64">
        <f>SUM(D23:F23)</f>
        <v>29</v>
      </c>
      <c r="I23" s="57"/>
    </row>
    <row r="24" spans="1:9" s="15" customFormat="1" ht="15" customHeight="1" x14ac:dyDescent="0.25">
      <c r="A24" s="64">
        <v>10</v>
      </c>
      <c r="B24" s="93" t="s">
        <v>104</v>
      </c>
      <c r="C24" s="95" t="s">
        <v>125</v>
      </c>
      <c r="D24" s="65">
        <f>SUMIF(Vitesse!C:C,"LE CLINCHE Lilian",Vitesse!F:F)</f>
        <v>16</v>
      </c>
      <c r="E24" s="65">
        <f>SUMIF(adresse!C:C,"LE CLINCHE Lilian",adresse!H:H)</f>
        <v>3</v>
      </c>
      <c r="F24" s="65">
        <f>SUMIF(Route!C:C,"LE CLINCHE Lilian",Route!E:E)</f>
        <v>11</v>
      </c>
      <c r="G24" s="64">
        <f>SUM(D24:F24)</f>
        <v>30</v>
      </c>
      <c r="I24" s="57"/>
    </row>
    <row r="25" spans="1:9" s="15" customFormat="1" ht="15" customHeight="1" x14ac:dyDescent="0.25">
      <c r="A25" s="64">
        <v>11</v>
      </c>
      <c r="B25" s="96" t="s">
        <v>87</v>
      </c>
      <c r="C25" s="95" t="s">
        <v>125</v>
      </c>
      <c r="D25" s="65">
        <f>SUMIF(Vitesse!C:C,"TOMEKPE Evan",Vitesse!F:F)</f>
        <v>13</v>
      </c>
      <c r="E25" s="65">
        <f>SUMIF(adresse!C:C,"TOMEKPE Evan",adresse!H:H)</f>
        <v>13</v>
      </c>
      <c r="F25" s="65">
        <f>SUMIF(Route!C:C,"TOMEKPE Evan",Route!E:E)</f>
        <v>9</v>
      </c>
      <c r="G25" s="64">
        <f>SUM(D25:F25)</f>
        <v>35</v>
      </c>
      <c r="I25" s="57"/>
    </row>
    <row r="26" spans="1:9" s="15" customFormat="1" ht="15" customHeight="1" x14ac:dyDescent="0.25">
      <c r="A26" s="64">
        <v>12</v>
      </c>
      <c r="B26" s="94" t="s">
        <v>76</v>
      </c>
      <c r="C26" s="95" t="s">
        <v>124</v>
      </c>
      <c r="D26" s="65">
        <f>SUMIF(Vitesse!C:C,"CONTOR Enzo",Vitesse!F:F)</f>
        <v>10</v>
      </c>
      <c r="E26" s="65">
        <f>SUMIF(adresse!C:C,"CONTOR Enzo",adresse!H:H)</f>
        <v>8</v>
      </c>
      <c r="F26" s="65">
        <f>SUMIF(Route!C:C,"CONTOR Enzo",Route!E:E)</f>
        <v>19</v>
      </c>
      <c r="G26" s="64">
        <f>SUM(D26:F26)</f>
        <v>37</v>
      </c>
      <c r="I26" s="57"/>
    </row>
    <row r="27" spans="1:9" s="15" customFormat="1" ht="15" customHeight="1" x14ac:dyDescent="0.25">
      <c r="A27" s="64">
        <v>13</v>
      </c>
      <c r="B27" s="97" t="s">
        <v>106</v>
      </c>
      <c r="C27" s="95" t="s">
        <v>128</v>
      </c>
      <c r="D27" s="65">
        <f>SUMIF(Vitesse!C:C,"PERON  Aaron",Vitesse!F:F)</f>
        <v>19</v>
      </c>
      <c r="E27" s="65">
        <f>SUMIF(adresse!C:C,"PERON  Aaron",adresse!H:H)</f>
        <v>6</v>
      </c>
      <c r="F27" s="65">
        <f>SUMIF(Route!C:C,"PERON  Aaron",Route!E:E)</f>
        <v>14</v>
      </c>
      <c r="G27" s="64">
        <f>SUM(D27:F27)</f>
        <v>39</v>
      </c>
      <c r="I27" s="57"/>
    </row>
    <row r="28" spans="1:9" s="15" customFormat="1" ht="15" customHeight="1" x14ac:dyDescent="0.25">
      <c r="A28" s="64">
        <v>14</v>
      </c>
      <c r="B28" s="97" t="s">
        <v>29</v>
      </c>
      <c r="C28" s="95" t="s">
        <v>127</v>
      </c>
      <c r="D28" s="65">
        <f>SUMIF(Vitesse!C:C,"ROUILLON MAEL",Vitesse!F:F)</f>
        <v>8</v>
      </c>
      <c r="E28" s="65">
        <f>SUMIF(adresse!C:C,"ROUILLON MAEL",adresse!H:H)</f>
        <v>14</v>
      </c>
      <c r="F28" s="65">
        <f>SUMIF(Route!C:C,"ROUILLON MAEL",Route!E:E)</f>
        <v>20</v>
      </c>
      <c r="G28" s="64">
        <f>SUM(D28:F28)</f>
        <v>42</v>
      </c>
    </row>
    <row r="29" spans="1:9" s="15" customFormat="1" ht="15" customHeight="1" x14ac:dyDescent="0.25">
      <c r="A29" s="64">
        <v>15</v>
      </c>
      <c r="B29" s="97" t="s">
        <v>78</v>
      </c>
      <c r="C29" s="95" t="s">
        <v>126</v>
      </c>
      <c r="D29" s="65">
        <f>SUMIF(Vitesse!C:C,"BROCHEN SIMON",Vitesse!F:F)</f>
        <v>15</v>
      </c>
      <c r="E29" s="65">
        <f>SUMIF(adresse!C:C,"BROCHEN SIMON",adresse!H:H)</f>
        <v>20</v>
      </c>
      <c r="F29" s="65">
        <f>SUMIF(Route!C:C,"BROCHEN SIMON",Route!E:E)</f>
        <v>18</v>
      </c>
      <c r="G29" s="64">
        <f>SUM(D29:F29)</f>
        <v>53</v>
      </c>
    </row>
    <row r="30" spans="1:9" x14ac:dyDescent="0.25">
      <c r="A30" s="64">
        <v>16</v>
      </c>
      <c r="B30" s="97" t="s">
        <v>80</v>
      </c>
      <c r="C30" s="95" t="s">
        <v>128</v>
      </c>
      <c r="D30" s="65">
        <f>SUMIF(Vitesse!C:C,"GUILLEMOT Florian",Vitesse!F:F)</f>
        <v>22</v>
      </c>
      <c r="E30" s="65">
        <f>SUMIF(adresse!C:C,"GUILLEMOT Florian",adresse!H:H)</f>
        <v>7</v>
      </c>
      <c r="F30" s="65">
        <f>SUMIF(Route!C:C,"GUILLEMOT Florian",Route!E:E)</f>
        <v>25</v>
      </c>
      <c r="G30" s="64">
        <f>SUM(D30:F30)</f>
        <v>54</v>
      </c>
    </row>
    <row r="31" spans="1:9" x14ac:dyDescent="0.25">
      <c r="A31" s="64">
        <v>17</v>
      </c>
      <c r="B31" s="97" t="s">
        <v>118</v>
      </c>
      <c r="C31" s="95" t="s">
        <v>125</v>
      </c>
      <c r="D31" s="65">
        <f>SUMIF(Vitesse!C:C,"LE ROCH Corentin",Vitesse!F:F)</f>
        <v>12</v>
      </c>
      <c r="E31" s="65">
        <f>SUMIF(adresse!C:C,"LE ROCH Corentin",adresse!H:H)</f>
        <v>29</v>
      </c>
      <c r="F31" s="65">
        <f>SUMIF(Route!C:C,"LE ROCH Corentin",Route!E:E)</f>
        <v>15</v>
      </c>
      <c r="G31" s="64">
        <f>SUM(D31:F31)</f>
        <v>56</v>
      </c>
    </row>
    <row r="32" spans="1:9" x14ac:dyDescent="0.25">
      <c r="A32" s="64">
        <v>18</v>
      </c>
      <c r="B32" s="97" t="s">
        <v>82</v>
      </c>
      <c r="C32" s="95" t="s">
        <v>131</v>
      </c>
      <c r="D32" s="65">
        <f>SUMIF(Vitesse!C:C,"HERIQUET MANOE",Vitesse!F:F)</f>
        <v>17</v>
      </c>
      <c r="E32" s="65">
        <f>SUMIF(adresse!C:C,"HERIQUET MANOE",adresse!H:H)</f>
        <v>37</v>
      </c>
      <c r="F32" s="65">
        <f>SUMIF(Route!C:C,"HERIQUET MANOE",Route!E:E)</f>
        <v>3</v>
      </c>
      <c r="G32" s="64">
        <f>SUM(D32:F32)</f>
        <v>57</v>
      </c>
    </row>
    <row r="33" spans="1:7" x14ac:dyDescent="0.25">
      <c r="A33" s="64">
        <v>19</v>
      </c>
      <c r="B33" s="96" t="s">
        <v>121</v>
      </c>
      <c r="C33" s="95" t="s">
        <v>125</v>
      </c>
      <c r="D33" s="65">
        <f>SUMIF(Vitesse!C:C,"CAMBAUD-PINON Léon",Vitesse!F:F)</f>
        <v>40</v>
      </c>
      <c r="E33" s="65">
        <f>SUMIF(adresse!C:C,"CAMBAUD-PINON Léon",adresse!H:H)</f>
        <v>9</v>
      </c>
      <c r="F33" s="65">
        <f>SUMIF(Route!C:C,"CAMBAUD-PINON Léon",Route!E:E)</f>
        <v>13</v>
      </c>
      <c r="G33" s="64">
        <f>SUM(D33:F33)</f>
        <v>62</v>
      </c>
    </row>
    <row r="34" spans="1:7" x14ac:dyDescent="0.25">
      <c r="A34" s="64">
        <v>20</v>
      </c>
      <c r="B34" s="97" t="s">
        <v>109</v>
      </c>
      <c r="C34" s="95" t="s">
        <v>127</v>
      </c>
      <c r="D34" s="65">
        <f>SUMIF(Vitesse!C:C,"MORICE Ewen",Vitesse!F:F)</f>
        <v>20</v>
      </c>
      <c r="E34" s="65">
        <f>SUMIF(adresse!C:C,"MORICE Ewen",adresse!H:H)</f>
        <v>18</v>
      </c>
      <c r="F34" s="65">
        <f>SUMIF(Route!C:C,"MORICE Ewen",Route!E:E)</f>
        <v>24</v>
      </c>
      <c r="G34" s="64">
        <f>SUM(D34:F34)</f>
        <v>62</v>
      </c>
    </row>
    <row r="35" spans="1:7" ht="30" x14ac:dyDescent="0.25">
      <c r="A35" s="64">
        <v>21</v>
      </c>
      <c r="B35" s="102" t="s">
        <v>112</v>
      </c>
      <c r="C35" s="101" t="s">
        <v>125</v>
      </c>
      <c r="D35" s="65">
        <f>SUMIF(Vitesse!C:C,"LOHEZIC LE PALLEC Léa (F)",Vitesse!F:F)</f>
        <v>28</v>
      </c>
      <c r="E35" s="65">
        <f>SUMIF(adresse!C:C,"LOHEZIC LE PALLEC Léa (F)",adresse!H:H)</f>
        <v>16</v>
      </c>
      <c r="F35" s="65">
        <f>SUMIF(Route!C:C,"LOHEZIC LE PALLEC Léa (F)",Route!E:E)</f>
        <v>21</v>
      </c>
      <c r="G35" s="64">
        <f>SUM(D35:F35)</f>
        <v>65</v>
      </c>
    </row>
    <row r="36" spans="1:7" ht="15.75" customHeight="1" x14ac:dyDescent="0.25">
      <c r="A36" s="64">
        <v>22</v>
      </c>
      <c r="B36" s="96" t="s">
        <v>77</v>
      </c>
      <c r="C36" s="95" t="s">
        <v>125</v>
      </c>
      <c r="D36" s="65">
        <f>SUMIF(Vitesse!C:C,"DELALANDE  Léo",Vitesse!F:F)</f>
        <v>14</v>
      </c>
      <c r="E36" s="65">
        <f>SUMIF(adresse!C:C,"DELALANDE  Léo",adresse!H:H)</f>
        <v>35</v>
      </c>
      <c r="F36" s="65">
        <f>SUMIF(Route!C:C,"DELALANDE  Léo",Route!E:E)</f>
        <v>16</v>
      </c>
      <c r="G36" s="64">
        <f>SUM(D36:F36)</f>
        <v>65</v>
      </c>
    </row>
    <row r="37" spans="1:7" x14ac:dyDescent="0.25">
      <c r="A37" s="64">
        <v>23</v>
      </c>
      <c r="B37" s="97" t="s">
        <v>92</v>
      </c>
      <c r="C37" s="95" t="s">
        <v>130</v>
      </c>
      <c r="D37" s="65">
        <f>SUMIF(Vitesse!C:C,"MOUREAU PIERRE",Vitesse!F:F)</f>
        <v>26</v>
      </c>
      <c r="E37" s="65">
        <f>SUMIF(adresse!C:C,"MOUREAU PIERRE",adresse!H:H)</f>
        <v>22</v>
      </c>
      <c r="F37" s="65">
        <f>SUMIF(Route!C:C,"MOUREAU PIERRE",Route!E:E)</f>
        <v>26</v>
      </c>
      <c r="G37" s="64">
        <f>SUM(D37:F37)</f>
        <v>74</v>
      </c>
    </row>
    <row r="38" spans="1:7" ht="15.75" customHeight="1" x14ac:dyDescent="0.25">
      <c r="A38" s="64">
        <v>24</v>
      </c>
      <c r="B38" s="96" t="s">
        <v>108</v>
      </c>
      <c r="C38" s="95" t="s">
        <v>125</v>
      </c>
      <c r="D38" s="65">
        <f>SUMIF(Vitesse!C:C,"LE PALLEC Léandre",Vitesse!F:F)</f>
        <v>34</v>
      </c>
      <c r="E38" s="65">
        <f>SUMIF(adresse!C:C,"LE PALLEC Léandre",adresse!H:H)</f>
        <v>25</v>
      </c>
      <c r="F38" s="65">
        <f>SUMIF(Route!C:C,"LE PALLEC Léandre",Route!E:E)</f>
        <v>17</v>
      </c>
      <c r="G38" s="64">
        <f>SUM(D38:F38)</f>
        <v>76</v>
      </c>
    </row>
    <row r="39" spans="1:7" x14ac:dyDescent="0.25">
      <c r="A39" s="64">
        <v>25</v>
      </c>
      <c r="B39" s="97" t="s">
        <v>88</v>
      </c>
      <c r="C39" s="95" t="s">
        <v>126</v>
      </c>
      <c r="D39" s="65">
        <f>SUMIF(Vitesse!C:C,"PERROT ANATOLE",Vitesse!F:F)</f>
        <v>35</v>
      </c>
      <c r="E39" s="65">
        <f>SUMIF(adresse!C:C,"PERROT ANATOLE",adresse!H:H)</f>
        <v>15</v>
      </c>
      <c r="F39" s="65">
        <f>SUMIF(Route!C:C,"PERROT ANATOLE",Route!E:E)</f>
        <v>31</v>
      </c>
      <c r="G39" s="64">
        <f>SUM(D39:F39)</f>
        <v>81</v>
      </c>
    </row>
    <row r="40" spans="1:7" ht="15.75" customHeight="1" x14ac:dyDescent="0.25">
      <c r="A40" s="64">
        <v>26</v>
      </c>
      <c r="B40" s="68" t="s">
        <v>94</v>
      </c>
      <c r="C40" s="95" t="s">
        <v>132</v>
      </c>
      <c r="D40" s="65">
        <f>SUMIF(Vitesse!C:C,"GUILLEVIC NATHAEL",Vitesse!F:F)</f>
        <v>18</v>
      </c>
      <c r="E40" s="65">
        <f>SUMIF(adresse!C:C,"GUILLEVIC NATHAEL",adresse!H:H)</f>
        <v>32</v>
      </c>
      <c r="F40" s="65">
        <f>SUMIF(Route!C:C,"GUILLEVIC NATHAEL",Route!E:E)</f>
        <v>38</v>
      </c>
      <c r="G40" s="64">
        <f>SUM(D40:F40)</f>
        <v>88</v>
      </c>
    </row>
    <row r="41" spans="1:7" x14ac:dyDescent="0.25">
      <c r="A41" s="64">
        <v>27</v>
      </c>
      <c r="B41" s="97" t="s">
        <v>101</v>
      </c>
      <c r="C41" s="95" t="s">
        <v>129</v>
      </c>
      <c r="D41" s="65">
        <f>SUMIF(Vitesse!C:C,"THIBAULT Maxime",Vitesse!F:F)</f>
        <v>33</v>
      </c>
      <c r="E41" s="65">
        <f>SUMIF(adresse!C:C,"THIBAULT Maxime",adresse!H:H)</f>
        <v>28</v>
      </c>
      <c r="F41" s="65">
        <f>SUMIF(Route!C:C,"THIBAULT Maxime",Route!E:E)</f>
        <v>29</v>
      </c>
      <c r="G41" s="64">
        <f>SUM(D41:F41)</f>
        <v>90</v>
      </c>
    </row>
    <row r="42" spans="1:7" x14ac:dyDescent="0.25">
      <c r="A42" s="64">
        <v>28</v>
      </c>
      <c r="B42" s="97" t="s">
        <v>91</v>
      </c>
      <c r="C42" s="95" t="s">
        <v>129</v>
      </c>
      <c r="D42" s="65">
        <f>SUMIF(Vitesse!C:C,"MOISAN Julian",Vitesse!F:F)</f>
        <v>32</v>
      </c>
      <c r="E42" s="65">
        <f>SUMIF(adresse!C:C,"MOISAN Julian",adresse!H:H)</f>
        <v>24</v>
      </c>
      <c r="F42" s="65">
        <f>SUMIF(Route!C:C,"MOISAN Julian",Route!E:E)</f>
        <v>35</v>
      </c>
      <c r="G42" s="64">
        <f>SUM(D42:F42)</f>
        <v>91</v>
      </c>
    </row>
    <row r="43" spans="1:7" x14ac:dyDescent="0.25">
      <c r="A43" s="64">
        <v>29</v>
      </c>
      <c r="B43" s="100" t="s">
        <v>114</v>
      </c>
      <c r="C43" s="101" t="s">
        <v>128</v>
      </c>
      <c r="D43" s="65">
        <f>SUMIF(Vitesse!C:C,"JEGO Youena (F)",Vitesse!F:F)</f>
        <v>21</v>
      </c>
      <c r="E43" s="65">
        <f>SUMIF(adresse!C:C,"JEGO Youena (F)",adresse!H:H)</f>
        <v>27</v>
      </c>
      <c r="F43" s="65">
        <f>SUMIF(Route!C:C,"JEGO Youena (F)",Route!E:E)</f>
        <v>43</v>
      </c>
      <c r="G43" s="64">
        <f>SUM(D43:F43)</f>
        <v>91</v>
      </c>
    </row>
    <row r="44" spans="1:7" ht="15.75" customHeight="1" x14ac:dyDescent="0.25">
      <c r="A44" s="64">
        <v>30</v>
      </c>
      <c r="B44" s="97" t="s">
        <v>119</v>
      </c>
      <c r="C44" s="95" t="s">
        <v>127</v>
      </c>
      <c r="D44" s="65">
        <f>SUMIF(Vitesse!C:C,"SERVETTAZ Marius",Vitesse!F:F)</f>
        <v>25</v>
      </c>
      <c r="E44" s="65">
        <f>SUMIF(adresse!C:C,"SERVETTAZ Marius",adresse!H:H)</f>
        <v>30</v>
      </c>
      <c r="F44" s="65">
        <f>SUMIF(Route!C:C,"SERVETTAZ Marius",Route!E:E)</f>
        <v>36</v>
      </c>
      <c r="G44" s="64">
        <f>SUM(D44:F44)</f>
        <v>91</v>
      </c>
    </row>
    <row r="45" spans="1:7" ht="15.75" customHeight="1" x14ac:dyDescent="0.25">
      <c r="A45" s="64">
        <v>31</v>
      </c>
      <c r="B45" s="98" t="s">
        <v>86</v>
      </c>
      <c r="C45" s="95" t="s">
        <v>124</v>
      </c>
      <c r="D45" s="65">
        <f>SUMIF(Vitesse!C:C,"KERSULEC Eliot",Vitesse!F:F)</f>
        <v>24</v>
      </c>
      <c r="E45" s="65">
        <f>SUMIF(adresse!C:C,"KERSULEC Eliot",adresse!H:H)</f>
        <v>34</v>
      </c>
      <c r="F45" s="65">
        <f>SUMIF(Route!C:C,"KERSULEC Eliot",Route!E:E)</f>
        <v>33</v>
      </c>
      <c r="G45" s="64">
        <f>SUM(D45:F45)</f>
        <v>91</v>
      </c>
    </row>
    <row r="46" spans="1:7" ht="15.75" customHeight="1" x14ac:dyDescent="0.2">
      <c r="A46" s="64">
        <v>32</v>
      </c>
      <c r="B46" s="104" t="s">
        <v>97</v>
      </c>
      <c r="C46" s="99" t="s">
        <v>135</v>
      </c>
      <c r="D46" s="65">
        <f>SUMIF(Vitesse!C:C,"DAHIREL CELIANE  (F)",Vitesse!F:F)</f>
        <v>30</v>
      </c>
      <c r="E46" s="65">
        <f>SUMIF(adresse!C:C,"DAHIREL CELIANE  (F)",adresse!H:H)</f>
        <v>36</v>
      </c>
      <c r="F46" s="65">
        <f>SUMIF(Route!C:C,"DAHIREL CELIANE  (F)",Route!E:E)</f>
        <v>27</v>
      </c>
      <c r="G46" s="64">
        <f>SUM(D46:F46)</f>
        <v>93</v>
      </c>
    </row>
    <row r="47" spans="1:7" ht="15.75" customHeight="1" x14ac:dyDescent="0.25">
      <c r="A47" s="64">
        <v>33</v>
      </c>
      <c r="B47" s="96" t="s">
        <v>122</v>
      </c>
      <c r="C47" s="95" t="s">
        <v>125</v>
      </c>
      <c r="D47" s="65">
        <f>SUMIF(Vitesse!C:C,"GODART Eywan",Vitesse!F:F)</f>
        <v>42</v>
      </c>
      <c r="E47" s="65">
        <f>SUMIF(adresse!C:C,"GODART Eywan",adresse!H:H)</f>
        <v>21</v>
      </c>
      <c r="F47" s="65">
        <f>SUMIF(Route!C:C,"GODART Eywan",Route!E:E)</f>
        <v>32</v>
      </c>
      <c r="G47" s="64">
        <f>SUM(D47:F47)</f>
        <v>95</v>
      </c>
    </row>
    <row r="48" spans="1:7" ht="15.75" customHeight="1" x14ac:dyDescent="0.25">
      <c r="A48" s="64">
        <v>34</v>
      </c>
      <c r="B48" s="97" t="s">
        <v>89</v>
      </c>
      <c r="C48" s="95" t="s">
        <v>127</v>
      </c>
      <c r="D48" s="65">
        <f>SUMIF(Vitesse!C:C,"CAMAX DESBORDES Alexis",Vitesse!F:F)</f>
        <v>39</v>
      </c>
      <c r="E48" s="65">
        <f>SUMIF(adresse!C:C,"CAMAX DESBORDES Alexis",adresse!H:H)</f>
        <v>33</v>
      </c>
      <c r="F48" s="65">
        <f>SUMIF(Route!C:C,"CAMAX DESBORDES Alexis",Route!E:E)</f>
        <v>23</v>
      </c>
      <c r="G48" s="64">
        <f>SUM(D48:F48)</f>
        <v>95</v>
      </c>
    </row>
    <row r="49" spans="1:9" x14ac:dyDescent="0.25">
      <c r="A49" s="64">
        <v>35</v>
      </c>
      <c r="B49" s="93" t="s">
        <v>96</v>
      </c>
      <c r="C49" s="93" t="s">
        <v>136</v>
      </c>
      <c r="D49" s="65">
        <f>SUMIF(Vitesse!C:C,"DUPUY Corentin",Vitesse!F:F)</f>
        <v>31</v>
      </c>
      <c r="E49" s="65">
        <f>SUMIF(adresse!C:C,"DUPUY Corentin",adresse!H:H)</f>
        <v>39</v>
      </c>
      <c r="F49" s="65">
        <f>SUMIF(Route!C:C,"DUPUY Corentin",Route!E:E)</f>
        <v>28</v>
      </c>
      <c r="G49" s="64">
        <f>SUM(D49:F49)</f>
        <v>98</v>
      </c>
    </row>
    <row r="50" spans="1:9" ht="30" customHeight="1" x14ac:dyDescent="0.25">
      <c r="A50" s="64">
        <v>36</v>
      </c>
      <c r="B50" s="97" t="s">
        <v>99</v>
      </c>
      <c r="C50" s="95" t="s">
        <v>127</v>
      </c>
      <c r="D50" s="65">
        <f>SUMIF(Vitesse!C:C,"CARARON NATHAN",Vitesse!F:F)</f>
        <v>27</v>
      </c>
      <c r="E50" s="65">
        <f>SUMIF(adresse!C:C,"CARARON NATHAN",adresse!H:H)</f>
        <v>31</v>
      </c>
      <c r="F50" s="65">
        <f>SUMIF(Route!C:C,"CARARON NATHAN",Route!E:E)</f>
        <v>41</v>
      </c>
      <c r="G50" s="64">
        <f>SUM(D50:F50)</f>
        <v>99</v>
      </c>
    </row>
    <row r="51" spans="1:9" x14ac:dyDescent="0.25">
      <c r="A51" s="64">
        <v>37</v>
      </c>
      <c r="B51" s="102" t="s">
        <v>107</v>
      </c>
      <c r="C51" s="101" t="s">
        <v>133</v>
      </c>
      <c r="D51" s="65">
        <f>SUMIF(Vitesse!C:C,"JAFFRE PAULINE (F)",Vitesse!F:F)</f>
        <v>43</v>
      </c>
      <c r="E51" s="65">
        <f>SUMIF(adresse!C:C,"JAFFRE PAULINE (F)",adresse!H:H)</f>
        <v>38</v>
      </c>
      <c r="F51" s="65">
        <f>SUMIF(Route!C:C,"JAFFRE PAULINE (F)",Route!E:E)</f>
        <v>22</v>
      </c>
      <c r="G51" s="64">
        <f>SUM(D51:F51)</f>
        <v>103</v>
      </c>
    </row>
    <row r="52" spans="1:9" x14ac:dyDescent="0.25">
      <c r="A52" s="64">
        <v>38</v>
      </c>
      <c r="B52" s="93" t="s">
        <v>85</v>
      </c>
      <c r="C52" s="93" t="s">
        <v>134</v>
      </c>
      <c r="D52" s="65">
        <f>SUMIF(Vitesse!C:C,"ELIOT Mael",Vitesse!F:F)</f>
        <v>29</v>
      </c>
      <c r="E52" s="65">
        <f>SUMIF(adresse!C:C,"ELIOT Mael",adresse!H:H)</f>
        <v>44</v>
      </c>
      <c r="F52" s="65">
        <f>SUMIF(Route!C:C,"ELIOT Mael",Route!E:E)</f>
        <v>30</v>
      </c>
      <c r="G52" s="64">
        <f>SUM(D52:F52)</f>
        <v>103</v>
      </c>
    </row>
    <row r="53" spans="1:9" x14ac:dyDescent="0.25">
      <c r="A53" s="64">
        <v>39</v>
      </c>
      <c r="B53" s="100" t="s">
        <v>110</v>
      </c>
      <c r="C53" s="101" t="s">
        <v>128</v>
      </c>
      <c r="D53" s="65">
        <f>SUMIF(Vitesse!C:C,"JAN Nolwen (F)",Vitesse!F:F)</f>
        <v>38</v>
      </c>
      <c r="E53" s="65">
        <f>SUMIF(adresse!C:C,"JAN Nolwen (F)",adresse!H:H)</f>
        <v>41</v>
      </c>
      <c r="F53" s="65">
        <f>SUMIF(Route!C:C,"JAN Nolwen (F)",Route!E:E)</f>
        <v>34</v>
      </c>
      <c r="G53" s="64">
        <f>SUM(D53:F53)</f>
        <v>113</v>
      </c>
    </row>
    <row r="54" spans="1:9" x14ac:dyDescent="0.25">
      <c r="A54" s="64">
        <v>40</v>
      </c>
      <c r="B54" s="97" t="s">
        <v>137</v>
      </c>
      <c r="C54" s="95" t="s">
        <v>130</v>
      </c>
      <c r="D54" s="65">
        <f>SUMIF(Vitesse!C:C,"LE TOULLEC THEO",Vitesse!F:F)</f>
        <v>36</v>
      </c>
      <c r="E54" s="65">
        <f>SUMIF(adresse!C:C,"LE TOULLEC THEO",adresse!H:H)</f>
        <v>45</v>
      </c>
      <c r="F54" s="65">
        <f>SUMIF(Route!C:C,"LE TOULLEC THEO",Route!E:E)</f>
        <v>40</v>
      </c>
      <c r="G54" s="64">
        <f>SUM(D54:F54)</f>
        <v>121</v>
      </c>
    </row>
    <row r="55" spans="1:9" x14ac:dyDescent="0.25">
      <c r="A55" s="64">
        <v>41</v>
      </c>
      <c r="B55" s="100" t="s">
        <v>113</v>
      </c>
      <c r="C55" s="101" t="s">
        <v>127</v>
      </c>
      <c r="D55" s="65">
        <f>SUMIF(Vitesse!C:C,"PICAULT Elsa (F)",Vitesse!F:F)</f>
        <v>46</v>
      </c>
      <c r="E55" s="65">
        <f>SUMIF(adresse!C:C,"PICAULT Elsa (F)",adresse!H:H)</f>
        <v>42</v>
      </c>
      <c r="F55" s="65">
        <f>SUMIF(Route!C:C,"PICAULT Elsa (F)",Route!E:E)</f>
        <v>37</v>
      </c>
      <c r="G55" s="64">
        <f>SUM(D55:F55)</f>
        <v>125</v>
      </c>
    </row>
    <row r="56" spans="1:9" x14ac:dyDescent="0.25">
      <c r="A56" s="64">
        <v>42</v>
      </c>
      <c r="B56" s="95" t="s">
        <v>83</v>
      </c>
      <c r="C56" s="95" t="s">
        <v>132</v>
      </c>
      <c r="D56" s="65">
        <f>SUMIF(Vitesse!C:C,"CHATELAIN MAXANDRE",Vitesse!F:F)</f>
        <v>37</v>
      </c>
      <c r="E56" s="65">
        <f>SUMIF(adresse!C:C,"CHATELAIN MAXANDRE",adresse!H:H)</f>
        <v>46</v>
      </c>
      <c r="F56" s="65">
        <f>SUMIF(Route!C:C,"CHATELAIN MAXANDRE",Route!E:E)</f>
        <v>42</v>
      </c>
      <c r="G56" s="64">
        <f>SUM(D56:F56)</f>
        <v>125</v>
      </c>
    </row>
    <row r="57" spans="1:9" x14ac:dyDescent="0.25">
      <c r="A57" s="64">
        <v>43</v>
      </c>
      <c r="B57" s="96" t="s">
        <v>117</v>
      </c>
      <c r="C57" s="95" t="s">
        <v>133</v>
      </c>
      <c r="D57" s="65">
        <f>SUMIF(Vitesse!C:C,"MAHE Adrien",Vitesse!F:F)</f>
        <v>44</v>
      </c>
      <c r="E57" s="65">
        <f>SUMIF(adresse!C:C,"MAHE Adrien",adresse!H:H)</f>
        <v>43</v>
      </c>
      <c r="F57" s="65">
        <f>SUMIF(Route!C:C,"MAHE Adrien",Route!E:E)</f>
        <v>39</v>
      </c>
      <c r="G57" s="64">
        <f>SUM(D57:F57)</f>
        <v>126</v>
      </c>
    </row>
    <row r="58" spans="1:9" s="15" customFormat="1" ht="15" customHeight="1" x14ac:dyDescent="0.25">
      <c r="A58" s="64">
        <v>44</v>
      </c>
      <c r="B58" s="97" t="s">
        <v>79</v>
      </c>
      <c r="C58" s="95" t="s">
        <v>127</v>
      </c>
      <c r="D58" s="65">
        <f>SUMIF(Vitesse!C:C,"BIECHY BONNAMOUR Théo",Vitesse!F:F)</f>
        <v>47</v>
      </c>
      <c r="E58" s="65">
        <f>SUMIF(adresse!C:C,"BIECHY BONNAMOUR Théo",adresse!H:H)</f>
        <v>40</v>
      </c>
      <c r="F58" s="65">
        <f>SUMIF(Route!C:C,"BIECHY BONNAMOUR Théo",Route!E:E)</f>
        <v>44</v>
      </c>
      <c r="G58" s="64">
        <f>SUM(D58:F58)</f>
        <v>131</v>
      </c>
      <c r="I58" s="57"/>
    </row>
    <row r="59" spans="1:9" x14ac:dyDescent="0.25">
      <c r="A59" s="61">
        <v>45</v>
      </c>
      <c r="B59" s="97" t="s">
        <v>82</v>
      </c>
      <c r="C59" s="95" t="s">
        <v>131</v>
      </c>
      <c r="D59" s="64">
        <v>17</v>
      </c>
      <c r="E59" s="64">
        <v>37</v>
      </c>
      <c r="F59" s="64">
        <v>200</v>
      </c>
      <c r="G59" s="64">
        <f>SUM(D59:F59)</f>
        <v>254</v>
      </c>
    </row>
    <row r="60" spans="1:9" x14ac:dyDescent="0.25">
      <c r="A60" s="61">
        <v>46</v>
      </c>
      <c r="B60" s="97" t="s">
        <v>137</v>
      </c>
      <c r="C60" s="95" t="s">
        <v>130</v>
      </c>
      <c r="D60" s="61">
        <v>36</v>
      </c>
      <c r="E60" s="61">
        <v>45</v>
      </c>
      <c r="F60" s="61">
        <v>200</v>
      </c>
      <c r="G60" s="64">
        <f>SUM(D60:F60)</f>
        <v>281</v>
      </c>
    </row>
    <row r="62" spans="1:9" ht="23.25" x14ac:dyDescent="0.25">
      <c r="D62" s="52" t="s">
        <v>54</v>
      </c>
    </row>
    <row r="64" spans="1:9" x14ac:dyDescent="0.25">
      <c r="B64" s="62" t="s">
        <v>59</v>
      </c>
      <c r="C64" s="62" t="s">
        <v>13</v>
      </c>
      <c r="D64" s="63" t="s">
        <v>63</v>
      </c>
      <c r="E64" s="63" t="s">
        <v>56</v>
      </c>
      <c r="F64" s="63" t="s">
        <v>46</v>
      </c>
      <c r="G64" s="63" t="s">
        <v>15</v>
      </c>
    </row>
    <row r="65" spans="1:7" x14ac:dyDescent="0.25">
      <c r="A65" s="61">
        <v>1</v>
      </c>
      <c r="B65" s="93" t="s">
        <v>98</v>
      </c>
      <c r="C65" s="95" t="s">
        <v>125</v>
      </c>
      <c r="D65" s="65">
        <f>SUMIF(Vitesse!C:C,"BELLEC Marc-Antoine",Vitesse!F:F)</f>
        <v>5</v>
      </c>
      <c r="E65" s="65">
        <f>SUMIF(adresse!C:C,"BELLEC Marc-Antoine",adresse!H:H)</f>
        <v>1</v>
      </c>
      <c r="F65" s="65">
        <f>SUMIF(Route!C:C,"BELLEC Marc-Antoine",Route!E:E)</f>
        <v>8</v>
      </c>
      <c r="G65" s="64">
        <f>SUM(D65:F65)</f>
        <v>14</v>
      </c>
    </row>
    <row r="66" spans="1:7" x14ac:dyDescent="0.25">
      <c r="A66" s="61">
        <v>2</v>
      </c>
      <c r="B66" s="96" t="s">
        <v>103</v>
      </c>
      <c r="C66" s="95" t="s">
        <v>133</v>
      </c>
      <c r="D66" s="65">
        <f>SUMIF(Vitesse!C:C,"DUGUE Oscar",Vitesse!F:F)</f>
        <v>3</v>
      </c>
      <c r="E66" s="65">
        <f>SUMIF(adresse!C:C,"DUGUE Oscar",adresse!H:H)</f>
        <v>11</v>
      </c>
      <c r="F66" s="65">
        <f>SUMIF(Route!C:C,"DUGUE Oscar",Route!E:E)</f>
        <v>4</v>
      </c>
      <c r="G66" s="64">
        <f>SUM(D66:F66)</f>
        <v>18</v>
      </c>
    </row>
    <row r="67" spans="1:7" x14ac:dyDescent="0.25">
      <c r="A67" s="61">
        <v>3</v>
      </c>
      <c r="B67" s="97" t="s">
        <v>105</v>
      </c>
      <c r="C67" s="95" t="s">
        <v>127</v>
      </c>
      <c r="D67" s="65">
        <f>SUMIF(Vitesse!C:C,"LE NEILLON Raphaël",Vitesse!F:F)</f>
        <v>9</v>
      </c>
      <c r="E67" s="65">
        <f>SUMIF(adresse!C:C,"LE NEILLON Raphaël",adresse!H:H)</f>
        <v>2</v>
      </c>
      <c r="F67" s="65">
        <f>SUMIF(Route!C:C,"LE NEILLON Raphaël",Route!E:E)</f>
        <v>12</v>
      </c>
      <c r="G67" s="64">
        <f>SUM(D67:F67)</f>
        <v>23</v>
      </c>
    </row>
    <row r="68" spans="1:7" x14ac:dyDescent="0.25">
      <c r="A68" s="61">
        <v>4</v>
      </c>
      <c r="B68" s="96" t="s">
        <v>120</v>
      </c>
      <c r="C68" s="95" t="s">
        <v>125</v>
      </c>
      <c r="D68" s="65">
        <f>SUMIF(Vitesse!C:C,"GUILLEMOT Gabin",Vitesse!F:F)</f>
        <v>11</v>
      </c>
      <c r="E68" s="65">
        <f>SUMIF(adresse!C:C,"GUILLEMOT Gabin",adresse!H:H)</f>
        <v>4</v>
      </c>
      <c r="F68" s="65">
        <f>SUMIF(Route!C:C,"GUILLEMOT Gabin",Route!E:E)</f>
        <v>10</v>
      </c>
      <c r="G68" s="64">
        <f>SUM(D68:F68)</f>
        <v>25</v>
      </c>
    </row>
    <row r="69" spans="1:7" x14ac:dyDescent="0.25">
      <c r="A69" s="61">
        <v>5</v>
      </c>
      <c r="B69" s="96" t="s">
        <v>116</v>
      </c>
      <c r="C69" s="95" t="s">
        <v>125</v>
      </c>
      <c r="D69" s="65">
        <f>SUMIF(Vitesse!C:C,"LE BOUQUIN Evan",Vitesse!F:F)</f>
        <v>2</v>
      </c>
      <c r="E69" s="65">
        <f>SUMIF(adresse!C:C,"LE BOUQUIN Evan",adresse!H:H)</f>
        <v>19</v>
      </c>
      <c r="F69" s="65">
        <f>SUMIF(Route!C:C,"LE BOUQUIN Evan",Route!E:E)</f>
        <v>5</v>
      </c>
      <c r="G69" s="64">
        <f>SUM(D69:F69)</f>
        <v>26</v>
      </c>
    </row>
    <row r="70" spans="1:7" ht="15.75" customHeight="1" x14ac:dyDescent="0.25">
      <c r="A70" s="61">
        <v>6</v>
      </c>
      <c r="B70" s="96" t="s">
        <v>123</v>
      </c>
      <c r="C70" s="95" t="s">
        <v>125</v>
      </c>
      <c r="D70" s="65">
        <f>SUMIF(Vitesse!C:C,"LE MERLUS Timéo",Vitesse!F:F)</f>
        <v>4</v>
      </c>
      <c r="E70" s="65">
        <f>SUMIF(adresse!C:C,"LE MERLUS Timéo",adresse!H:H)</f>
        <v>17</v>
      </c>
      <c r="F70" s="65">
        <f>SUMIF(Route!C:C,"LE MERLUS Timéo",Route!E:E)</f>
        <v>6</v>
      </c>
      <c r="G70" s="64">
        <f>SUM(D70:F70)</f>
        <v>27</v>
      </c>
    </row>
    <row r="71" spans="1:7" ht="15.75" customHeight="1" x14ac:dyDescent="0.25">
      <c r="A71" s="61">
        <v>7</v>
      </c>
      <c r="B71" s="97" t="s">
        <v>90</v>
      </c>
      <c r="C71" s="95" t="s">
        <v>128</v>
      </c>
      <c r="D71" s="65">
        <f>SUMIF(Vitesse!C:C,"LE SPIGAGNE Mathis",Vitesse!F:F)</f>
        <v>23</v>
      </c>
      <c r="E71" s="65">
        <f>SUMIF(adresse!C:C,"LE SPIGAGNE Mathis",adresse!H:H)</f>
        <v>5</v>
      </c>
      <c r="F71" s="65">
        <f>SUMIF(Route!C:C,"LE SPIGAGNE Mathis",Route!E:E)</f>
        <v>1</v>
      </c>
      <c r="G71" s="64">
        <f>SUM(D71:F71)</f>
        <v>29</v>
      </c>
    </row>
    <row r="72" spans="1:7" ht="15.75" customHeight="1" x14ac:dyDescent="0.2">
      <c r="A72" s="61">
        <v>8</v>
      </c>
      <c r="B72" s="103" t="s">
        <v>138</v>
      </c>
      <c r="C72" s="93" t="s">
        <v>135</v>
      </c>
      <c r="D72" s="65">
        <f>SUMIF(Vitesse!C:C,"MILOUX LILIAN",Vitesse!F:F)</f>
        <v>1</v>
      </c>
      <c r="E72" s="65">
        <f>SUMIF(adresse!C:C,"MILOUX LILIAN",adresse!H:H)</f>
        <v>26</v>
      </c>
      <c r="F72" s="65">
        <f>SUMIF(Route!C:C,"MILOUX LILIAN",Route!E:E)</f>
        <v>2</v>
      </c>
      <c r="G72" s="64">
        <f>SUM(D72:F72)</f>
        <v>29</v>
      </c>
    </row>
    <row r="73" spans="1:7" ht="15.75" customHeight="1" x14ac:dyDescent="0.25">
      <c r="A73" s="61">
        <v>9</v>
      </c>
      <c r="B73" s="93" t="s">
        <v>104</v>
      </c>
      <c r="C73" s="95" t="s">
        <v>125</v>
      </c>
      <c r="D73" s="65">
        <f>SUMIF(Vitesse!C:C,"LE CLINCHE Lilian",Vitesse!F:F)</f>
        <v>16</v>
      </c>
      <c r="E73" s="65">
        <f>SUMIF(adresse!C:C,"LE CLINCHE Lilian",adresse!H:H)</f>
        <v>3</v>
      </c>
      <c r="F73" s="65">
        <f>SUMIF(Route!C:C,"LE CLINCHE Lilian",Route!E:E)</f>
        <v>11</v>
      </c>
      <c r="G73" s="64">
        <f>SUM(D73:F73)</f>
        <v>30</v>
      </c>
    </row>
    <row r="74" spans="1:7" ht="15.75" customHeight="1" x14ac:dyDescent="0.25">
      <c r="A74" s="61">
        <v>10</v>
      </c>
      <c r="B74" s="96" t="s">
        <v>87</v>
      </c>
      <c r="C74" s="95" t="s">
        <v>125</v>
      </c>
      <c r="D74" s="65">
        <f>SUMIF(Vitesse!C:C,"TOMEKPE Evan",Vitesse!F:F)</f>
        <v>13</v>
      </c>
      <c r="E74" s="65">
        <f>SUMIF(adresse!C:C,"TOMEKPE Evan",adresse!H:H)</f>
        <v>13</v>
      </c>
      <c r="F74" s="65">
        <f>SUMIF(Route!C:C,"TOMEKPE Evan",Route!E:E)</f>
        <v>9</v>
      </c>
      <c r="G74" s="64">
        <f>SUM(D74:F74)</f>
        <v>35</v>
      </c>
    </row>
    <row r="75" spans="1:7" x14ac:dyDescent="0.25">
      <c r="A75" s="61">
        <v>11</v>
      </c>
      <c r="B75" s="94" t="s">
        <v>76</v>
      </c>
      <c r="C75" s="95" t="s">
        <v>124</v>
      </c>
      <c r="D75" s="65">
        <f>SUMIF(Vitesse!C:C,"CONTOR Enzo",Vitesse!F:F)</f>
        <v>10</v>
      </c>
      <c r="E75" s="65">
        <f>SUMIF(adresse!C:C,"CONTOR Enzo",adresse!H:H)</f>
        <v>8</v>
      </c>
      <c r="F75" s="65">
        <f>SUMIF(Route!C:C,"CONTOR Enzo",Route!E:E)</f>
        <v>19</v>
      </c>
      <c r="G75" s="64">
        <f>SUM(D75:F75)</f>
        <v>37</v>
      </c>
    </row>
    <row r="76" spans="1:7" x14ac:dyDescent="0.25">
      <c r="A76" s="61">
        <v>12</v>
      </c>
      <c r="B76" s="97" t="s">
        <v>106</v>
      </c>
      <c r="C76" s="95" t="s">
        <v>128</v>
      </c>
      <c r="D76" s="65">
        <f>SUMIF(Vitesse!C:C,"PERON  Aaron",Vitesse!F:F)</f>
        <v>19</v>
      </c>
      <c r="E76" s="65">
        <f>SUMIF(adresse!C:C,"PERON  Aaron",adresse!H:H)</f>
        <v>6</v>
      </c>
      <c r="F76" s="65">
        <f>SUMIF(Route!C:C,"PERON  Aaron",Route!E:E)</f>
        <v>14</v>
      </c>
      <c r="G76" s="64">
        <f>SUM(D76:F76)</f>
        <v>39</v>
      </c>
    </row>
    <row r="77" spans="1:7" x14ac:dyDescent="0.25">
      <c r="A77" s="61">
        <v>13</v>
      </c>
      <c r="B77" s="97" t="s">
        <v>29</v>
      </c>
      <c r="C77" s="95" t="s">
        <v>127</v>
      </c>
      <c r="D77" s="65">
        <f>SUMIF(Vitesse!C:C,"ROUILLON MAEL",Vitesse!F:F)</f>
        <v>8</v>
      </c>
      <c r="E77" s="65">
        <f>SUMIF(adresse!C:C,"ROUILLON MAEL",adresse!H:H)</f>
        <v>14</v>
      </c>
      <c r="F77" s="65">
        <f>SUMIF(Route!C:C,"ROUILLON MAEL",Route!E:E)</f>
        <v>20</v>
      </c>
      <c r="G77" s="64">
        <f>SUM(D77:F77)</f>
        <v>42</v>
      </c>
    </row>
    <row r="78" spans="1:7" x14ac:dyDescent="0.25">
      <c r="A78" s="61">
        <v>14</v>
      </c>
      <c r="B78" s="97" t="s">
        <v>78</v>
      </c>
      <c r="C78" s="95" t="s">
        <v>126</v>
      </c>
      <c r="D78" s="65">
        <f>SUMIF(Vitesse!C:C,"BROCHEN SIMON",Vitesse!F:F)</f>
        <v>15</v>
      </c>
      <c r="E78" s="65">
        <f>SUMIF(adresse!C:C,"BROCHEN SIMON",adresse!H:H)</f>
        <v>20</v>
      </c>
      <c r="F78" s="65">
        <f>SUMIF(Route!C:C,"BROCHEN SIMON",Route!E:E)</f>
        <v>18</v>
      </c>
      <c r="G78" s="64">
        <f>SUM(D78:F78)</f>
        <v>53</v>
      </c>
    </row>
    <row r="79" spans="1:7" x14ac:dyDescent="0.25">
      <c r="A79" s="61">
        <v>15</v>
      </c>
      <c r="B79" s="97" t="s">
        <v>80</v>
      </c>
      <c r="C79" s="95" t="s">
        <v>128</v>
      </c>
      <c r="D79" s="65">
        <f>SUMIF(Vitesse!C:C,"GUILLEMOT Florian",Vitesse!F:F)</f>
        <v>22</v>
      </c>
      <c r="E79" s="65">
        <f>SUMIF(adresse!C:C,"GUILLEMOT Florian",adresse!H:H)</f>
        <v>7</v>
      </c>
      <c r="F79" s="65">
        <f>SUMIF(Route!C:C,"GUILLEMOT Florian",Route!E:E)</f>
        <v>25</v>
      </c>
      <c r="G79" s="64">
        <f>SUM(D79:F79)</f>
        <v>54</v>
      </c>
    </row>
    <row r="80" spans="1:7" x14ac:dyDescent="0.25">
      <c r="A80" s="61">
        <v>16</v>
      </c>
      <c r="B80" s="97" t="s">
        <v>82</v>
      </c>
      <c r="C80" s="95" t="s">
        <v>131</v>
      </c>
      <c r="D80" s="65">
        <f>SUMIF(Vitesse!C:C,"HERIQUET MANOE",Vitesse!F:F)</f>
        <v>17</v>
      </c>
      <c r="E80" s="65">
        <f>SUMIF(adresse!C:C,"HERIQUET MANOE",adresse!H:H)</f>
        <v>37</v>
      </c>
      <c r="F80" s="65">
        <f>SUMIF(Route!C:C,"JOUAN Bastian",Route!E:E)</f>
        <v>0</v>
      </c>
      <c r="G80" s="64">
        <f>SUM(D80:F80)</f>
        <v>54</v>
      </c>
    </row>
    <row r="81" spans="1:7" x14ac:dyDescent="0.25">
      <c r="A81" s="61">
        <v>17</v>
      </c>
      <c r="B81" s="97" t="s">
        <v>118</v>
      </c>
      <c r="C81" s="95" t="s">
        <v>125</v>
      </c>
      <c r="D81" s="65">
        <f>SUMIF(Vitesse!C:C,"LE ROCH Corentin",Vitesse!F:F)</f>
        <v>12</v>
      </c>
      <c r="E81" s="65">
        <f>SUMIF(adresse!C:C,"LE ROCH Corentin",adresse!H:H)</f>
        <v>29</v>
      </c>
      <c r="F81" s="65">
        <f>SUMIF(Route!C:C,"LE ROCH Corentin",Route!E:E)</f>
        <v>15</v>
      </c>
      <c r="G81" s="64">
        <f>SUM(D81:F81)</f>
        <v>56</v>
      </c>
    </row>
    <row r="82" spans="1:7" x14ac:dyDescent="0.25">
      <c r="A82" s="61">
        <v>18</v>
      </c>
      <c r="B82" s="96" t="s">
        <v>121</v>
      </c>
      <c r="C82" s="95" t="s">
        <v>125</v>
      </c>
      <c r="D82" s="65">
        <f>SUMIF(Vitesse!C:C,"CAMBAUD-PINON Léon",Vitesse!F:F)</f>
        <v>40</v>
      </c>
      <c r="E82" s="65">
        <f>SUMIF(adresse!C:C,"CAMBAUD-PINON Léon",adresse!H:H)</f>
        <v>9</v>
      </c>
      <c r="F82" s="65">
        <f>SUMIF(Route!C:C,"CAMBAUD-PINON Léon",Route!E:E)</f>
        <v>13</v>
      </c>
      <c r="G82" s="64">
        <f>SUM(D82:F82)</f>
        <v>62</v>
      </c>
    </row>
    <row r="83" spans="1:7" x14ac:dyDescent="0.25">
      <c r="A83" s="61">
        <v>19</v>
      </c>
      <c r="B83" s="97" t="s">
        <v>109</v>
      </c>
      <c r="C83" s="95" t="s">
        <v>127</v>
      </c>
      <c r="D83" s="65">
        <f>SUMIF(Vitesse!C:C,"MORICE Ewen",Vitesse!F:F)</f>
        <v>20</v>
      </c>
      <c r="E83" s="65">
        <f>SUMIF(adresse!C:C,"MORICE Ewen",adresse!H:H)</f>
        <v>18</v>
      </c>
      <c r="F83" s="65">
        <f>SUMIF(Route!C:C,"MORICE Ewen",Route!E:E)</f>
        <v>24</v>
      </c>
      <c r="G83" s="64">
        <f>SUM(D83:F83)</f>
        <v>62</v>
      </c>
    </row>
    <row r="84" spans="1:7" ht="15.75" customHeight="1" x14ac:dyDescent="0.25">
      <c r="A84" s="61">
        <v>20</v>
      </c>
      <c r="B84" s="96" t="s">
        <v>77</v>
      </c>
      <c r="C84" s="95" t="s">
        <v>125</v>
      </c>
      <c r="D84" s="65">
        <f>SUMIF(Vitesse!C:C,"DELALANDE  Léo",Vitesse!F:F)</f>
        <v>14</v>
      </c>
      <c r="E84" s="65">
        <f>SUMIF(adresse!C:C,"DELALANDE  Léo",adresse!H:H)</f>
        <v>35</v>
      </c>
      <c r="F84" s="65">
        <f>SUMIF(Route!C:C,"DELALANDE  Léo",Route!E:E)</f>
        <v>16</v>
      </c>
      <c r="G84" s="64">
        <f>SUM(D84:F84)</f>
        <v>65</v>
      </c>
    </row>
    <row r="85" spans="1:7" x14ac:dyDescent="0.25">
      <c r="A85" s="61">
        <v>21</v>
      </c>
      <c r="B85" s="97" t="s">
        <v>92</v>
      </c>
      <c r="C85" s="95" t="s">
        <v>130</v>
      </c>
      <c r="D85" s="65">
        <f>SUMIF(Vitesse!C:C,"MOUREAU PIERRE",Vitesse!F:F)</f>
        <v>26</v>
      </c>
      <c r="E85" s="65">
        <f>SUMIF(adresse!C:C,"MOUREAU PIERRE",adresse!H:H)</f>
        <v>22</v>
      </c>
      <c r="F85" s="65">
        <f>SUMIF(Route!C:C,"MOUREAU PIERRE",Route!E:E)</f>
        <v>26</v>
      </c>
      <c r="G85" s="64">
        <f>SUM(D85:F85)</f>
        <v>74</v>
      </c>
    </row>
    <row r="86" spans="1:7" ht="15.75" customHeight="1" x14ac:dyDescent="0.25">
      <c r="A86" s="61">
        <v>22</v>
      </c>
      <c r="B86" s="96" t="s">
        <v>108</v>
      </c>
      <c r="C86" s="95" t="s">
        <v>125</v>
      </c>
      <c r="D86" s="65">
        <f>SUMIF(Vitesse!C:C,"LE PALLEC Léandre",Vitesse!F:F)</f>
        <v>34</v>
      </c>
      <c r="E86" s="65">
        <f>SUMIF(adresse!C:C,"LE PALLEC Léandre",adresse!H:H)</f>
        <v>25</v>
      </c>
      <c r="F86" s="65">
        <f>SUMIF(Route!C:C,"LE PALLEC Léandre",Route!E:E)</f>
        <v>17</v>
      </c>
      <c r="G86" s="64">
        <f>SUM(D86:F86)</f>
        <v>76</v>
      </c>
    </row>
    <row r="87" spans="1:7" x14ac:dyDescent="0.25">
      <c r="A87" s="61">
        <v>23</v>
      </c>
      <c r="B87" s="97" t="s">
        <v>88</v>
      </c>
      <c r="C87" s="95" t="s">
        <v>126</v>
      </c>
      <c r="D87" s="65">
        <f>SUMIF(Vitesse!C:C,"PERROT ANATOLE",Vitesse!F:F)</f>
        <v>35</v>
      </c>
      <c r="E87" s="65">
        <f>SUMIF(adresse!C:C,"PERROT ANATOLE",adresse!H:H)</f>
        <v>15</v>
      </c>
      <c r="F87" s="65">
        <f>SUMIF(Route!C:C,"PERROT ANATOLE",Route!E:E)</f>
        <v>31</v>
      </c>
      <c r="G87" s="64">
        <f>SUM(D87:F87)</f>
        <v>81</v>
      </c>
    </row>
    <row r="88" spans="1:7" x14ac:dyDescent="0.25">
      <c r="A88" s="61">
        <v>24</v>
      </c>
      <c r="B88" s="97" t="s">
        <v>137</v>
      </c>
      <c r="C88" s="95" t="s">
        <v>130</v>
      </c>
      <c r="D88" s="65">
        <f>SUMIF(Vitesse!C:C,"LE TOULLEC THEO",Vitesse!F:F)</f>
        <v>36</v>
      </c>
      <c r="E88" s="65">
        <f>SUMIF(adresse!C:C,"LE TOULLEC THEO",adresse!H:H)</f>
        <v>45</v>
      </c>
      <c r="F88" s="65">
        <f>SUMIF(Route!C:C,"JOUAN Bastian",Route!E:E)</f>
        <v>0</v>
      </c>
      <c r="G88" s="64">
        <f>SUM(D88:F88)</f>
        <v>81</v>
      </c>
    </row>
    <row r="89" spans="1:7" x14ac:dyDescent="0.25">
      <c r="A89" s="61">
        <v>25</v>
      </c>
      <c r="B89" s="68" t="s">
        <v>94</v>
      </c>
      <c r="C89" s="95" t="s">
        <v>132</v>
      </c>
      <c r="D89" s="65">
        <f>SUMIF(Vitesse!C:C,"GUILLEVIC NATHAEL",Vitesse!F:F)</f>
        <v>18</v>
      </c>
      <c r="E89" s="65">
        <f>SUMIF(adresse!C:C,"GUILLEVIC NATHAEL",adresse!H:H)</f>
        <v>32</v>
      </c>
      <c r="F89" s="65">
        <f>SUMIF(Route!C:C,"GUILLEVIC NATHAEL",Route!E:E)</f>
        <v>38</v>
      </c>
      <c r="G89" s="64">
        <f>SUM(D89:F89)</f>
        <v>88</v>
      </c>
    </row>
    <row r="90" spans="1:7" x14ac:dyDescent="0.25">
      <c r="A90" s="61">
        <v>26</v>
      </c>
      <c r="B90" s="97" t="s">
        <v>101</v>
      </c>
      <c r="C90" s="95" t="s">
        <v>129</v>
      </c>
      <c r="D90" s="65">
        <f>SUMIF(Vitesse!C:C,"THIBAULT Maxime",Vitesse!F:F)</f>
        <v>33</v>
      </c>
      <c r="E90" s="65">
        <f>SUMIF(adresse!C:C,"THIBAULT Maxime",adresse!H:H)</f>
        <v>28</v>
      </c>
      <c r="F90" s="65">
        <f>SUMIF(Route!C:C,"THIBAULT Maxime",Route!E:E)</f>
        <v>29</v>
      </c>
      <c r="G90" s="64">
        <f>SUM(D90:F90)</f>
        <v>90</v>
      </c>
    </row>
    <row r="91" spans="1:7" x14ac:dyDescent="0.25">
      <c r="A91" s="61">
        <v>27</v>
      </c>
      <c r="B91" s="97" t="s">
        <v>91</v>
      </c>
      <c r="C91" s="95" t="s">
        <v>129</v>
      </c>
      <c r="D91" s="65">
        <f>SUMIF(Vitesse!C:C,"MOISAN Julian",Vitesse!F:F)</f>
        <v>32</v>
      </c>
      <c r="E91" s="65">
        <f>SUMIF(adresse!C:C,"MOISAN Julian",adresse!H:H)</f>
        <v>24</v>
      </c>
      <c r="F91" s="65">
        <f>SUMIF(Route!C:C,"MOISAN Julian",Route!E:E)</f>
        <v>35</v>
      </c>
      <c r="G91" s="64">
        <f>SUM(D91:F91)</f>
        <v>91</v>
      </c>
    </row>
    <row r="92" spans="1:7" x14ac:dyDescent="0.25">
      <c r="A92" s="61">
        <v>28</v>
      </c>
      <c r="B92" s="97" t="s">
        <v>119</v>
      </c>
      <c r="C92" s="95" t="s">
        <v>127</v>
      </c>
      <c r="D92" s="65">
        <f>SUMIF(Vitesse!C:C,"SERVETTAZ Marius",Vitesse!F:F)</f>
        <v>25</v>
      </c>
      <c r="E92" s="65">
        <f>SUMIF(adresse!C:C,"SERVETTAZ Marius",adresse!H:H)</f>
        <v>30</v>
      </c>
      <c r="F92" s="65">
        <f>SUMIF(Route!C:C,"SERVETTAZ Marius",Route!E:E)</f>
        <v>36</v>
      </c>
      <c r="G92" s="64">
        <f>SUM(D92:F92)</f>
        <v>91</v>
      </c>
    </row>
    <row r="93" spans="1:7" x14ac:dyDescent="0.25">
      <c r="A93" s="61">
        <v>29</v>
      </c>
      <c r="B93" s="98" t="s">
        <v>86</v>
      </c>
      <c r="C93" s="95" t="s">
        <v>124</v>
      </c>
      <c r="D93" s="65">
        <f>SUMIF(Vitesse!C:C,"KERSULEC Eliot",Vitesse!F:F)</f>
        <v>24</v>
      </c>
      <c r="E93" s="65">
        <f>SUMIF(adresse!C:C,"KERSULEC Eliot",adresse!H:H)</f>
        <v>34</v>
      </c>
      <c r="F93" s="65">
        <f>SUMIF(Route!C:C,"KERSULEC Eliot",Route!E:E)</f>
        <v>33</v>
      </c>
      <c r="G93" s="64">
        <f>SUM(D93:F93)</f>
        <v>91</v>
      </c>
    </row>
    <row r="94" spans="1:7" x14ac:dyDescent="0.25">
      <c r="A94" s="61">
        <v>30</v>
      </c>
      <c r="B94" s="96" t="s">
        <v>122</v>
      </c>
      <c r="C94" s="95" t="s">
        <v>125</v>
      </c>
      <c r="D94" s="65">
        <f>SUMIF(Vitesse!C:C,"GODART Eywan",Vitesse!F:F)</f>
        <v>42</v>
      </c>
      <c r="E94" s="65">
        <f>SUMIF(adresse!C:C,"GODART Eywan",adresse!H:H)</f>
        <v>21</v>
      </c>
      <c r="F94" s="65">
        <f>SUMIF(Route!C:C,"GODART Eywan",Route!E:E)</f>
        <v>32</v>
      </c>
      <c r="G94" s="64">
        <f>SUM(D94:F94)</f>
        <v>95</v>
      </c>
    </row>
    <row r="95" spans="1:7" x14ac:dyDescent="0.25">
      <c r="A95" s="61">
        <v>31</v>
      </c>
      <c r="B95" s="97" t="s">
        <v>89</v>
      </c>
      <c r="C95" s="95" t="s">
        <v>127</v>
      </c>
      <c r="D95" s="65">
        <f>SUMIF(Vitesse!C:C,"CAMAX DESBORDES Alexis",Vitesse!F:F)</f>
        <v>39</v>
      </c>
      <c r="E95" s="65">
        <f>SUMIF(adresse!C:C,"CAMAX DESBORDES Alexis",adresse!H:H)</f>
        <v>33</v>
      </c>
      <c r="F95" s="65">
        <f>SUMIF(Route!C:C,"CAMAX DESBORDES Alexis",Route!E:E)</f>
        <v>23</v>
      </c>
      <c r="G95" s="64">
        <f>SUM(D95:F95)</f>
        <v>95</v>
      </c>
    </row>
    <row r="96" spans="1:7" x14ac:dyDescent="0.25">
      <c r="A96" s="61">
        <v>32</v>
      </c>
      <c r="B96" s="93" t="s">
        <v>96</v>
      </c>
      <c r="C96" s="93" t="s">
        <v>136</v>
      </c>
      <c r="D96" s="65">
        <f>SUMIF(Vitesse!C:C,"DUPUY Corentin",Vitesse!F:F)</f>
        <v>31</v>
      </c>
      <c r="E96" s="65">
        <f>SUMIF(adresse!C:C,"DUPUY Corentin",adresse!H:H)</f>
        <v>39</v>
      </c>
      <c r="F96" s="65">
        <f>SUMIF(Route!C:C,"DUPUY Corentin",Route!E:E)</f>
        <v>28</v>
      </c>
      <c r="G96" s="64">
        <f>SUM(D96:F96)</f>
        <v>98</v>
      </c>
    </row>
    <row r="97" spans="1:7" x14ac:dyDescent="0.25">
      <c r="A97" s="61">
        <v>33</v>
      </c>
      <c r="B97" s="97" t="s">
        <v>99</v>
      </c>
      <c r="C97" s="95" t="s">
        <v>127</v>
      </c>
      <c r="D97" s="65">
        <f>SUMIF(Vitesse!C:C,"CARARON NATHAN",Vitesse!F:F)</f>
        <v>27</v>
      </c>
      <c r="E97" s="65">
        <f>SUMIF(adresse!C:C,"CARARON NATHAN",adresse!H:H)</f>
        <v>31</v>
      </c>
      <c r="F97" s="65">
        <f>SUMIF(Route!C:C,"CARARON NATHAN",Route!E:E)</f>
        <v>41</v>
      </c>
      <c r="G97" s="64">
        <f>SUM(D97:F97)</f>
        <v>99</v>
      </c>
    </row>
    <row r="98" spans="1:7" ht="15.75" customHeight="1" x14ac:dyDescent="0.25">
      <c r="A98" s="61">
        <v>34</v>
      </c>
      <c r="B98" s="93" t="s">
        <v>85</v>
      </c>
      <c r="C98" s="93" t="s">
        <v>134</v>
      </c>
      <c r="D98" s="65">
        <f>SUMIF(Vitesse!C:C,"ELIOT Mael",Vitesse!F:F)</f>
        <v>29</v>
      </c>
      <c r="E98" s="65">
        <f>SUMIF(adresse!C:C,"ELIOT Mael",adresse!H:H)</f>
        <v>44</v>
      </c>
      <c r="F98" s="65">
        <f>SUMIF(Route!C:C,"ELIOT Mael",Route!E:E)</f>
        <v>30</v>
      </c>
      <c r="G98" s="64">
        <f>SUM(D98:F98)</f>
        <v>103</v>
      </c>
    </row>
    <row r="99" spans="1:7" x14ac:dyDescent="0.25">
      <c r="A99" s="61">
        <v>35</v>
      </c>
      <c r="B99" s="95" t="s">
        <v>83</v>
      </c>
      <c r="C99" s="95" t="s">
        <v>132</v>
      </c>
      <c r="D99" s="65">
        <f>SUMIF(Vitesse!C:C,"CHATELAIN MAXANDRE",Vitesse!F:F)</f>
        <v>37</v>
      </c>
      <c r="E99" s="65">
        <f>SUMIF(adresse!C:C,"CHATELAIN MAXANDRE",adresse!H:H)</f>
        <v>46</v>
      </c>
      <c r="F99" s="65">
        <f>SUMIF(Route!C:C,"CHATELAIN MAXANDRE",Route!E:E)</f>
        <v>42</v>
      </c>
      <c r="G99" s="64">
        <f>SUM(D99:F99)</f>
        <v>125</v>
      </c>
    </row>
    <row r="100" spans="1:7" x14ac:dyDescent="0.25">
      <c r="A100" s="61">
        <v>36</v>
      </c>
      <c r="B100" s="96" t="s">
        <v>117</v>
      </c>
      <c r="C100" s="95" t="s">
        <v>133</v>
      </c>
      <c r="D100" s="65">
        <f>SUMIF(Vitesse!C:C,"MAHE Adrien",Vitesse!F:F)</f>
        <v>44</v>
      </c>
      <c r="E100" s="65">
        <f>SUMIF(adresse!C:C,"MAHE Adrien",adresse!H:H)</f>
        <v>43</v>
      </c>
      <c r="F100" s="65">
        <f>SUMIF(Route!C:C,"MAHE Adrien",Route!E:E)</f>
        <v>39</v>
      </c>
      <c r="G100" s="64">
        <f>SUM(D100:F100)</f>
        <v>126</v>
      </c>
    </row>
    <row r="101" spans="1:7" ht="15.75" customHeight="1" x14ac:dyDescent="0.25">
      <c r="A101" s="61">
        <v>37</v>
      </c>
      <c r="B101" s="97" t="s">
        <v>79</v>
      </c>
      <c r="C101" s="95" t="s">
        <v>127</v>
      </c>
      <c r="D101" s="65">
        <f>SUMIF(Vitesse!C:C,"BIECHY BONNAMOUR Théo",Vitesse!F:F)</f>
        <v>47</v>
      </c>
      <c r="E101" s="65">
        <f>SUMIF(adresse!C:C,"BIECHY BONNAMOUR Théo",adresse!H:H)</f>
        <v>40</v>
      </c>
      <c r="F101" s="65">
        <f>SUMIF(Route!C:C,"BIECHY BONNAMOUR Théo",Route!E:E)</f>
        <v>44</v>
      </c>
      <c r="G101" s="64">
        <f>SUM(D101:F101)</f>
        <v>131</v>
      </c>
    </row>
    <row r="102" spans="1:7" x14ac:dyDescent="0.25">
      <c r="A102" s="61">
        <v>38</v>
      </c>
      <c r="B102" s="97" t="s">
        <v>82</v>
      </c>
      <c r="C102" s="95" t="s">
        <v>131</v>
      </c>
      <c r="D102" s="64">
        <v>17</v>
      </c>
      <c r="E102" s="64">
        <v>37</v>
      </c>
      <c r="F102" s="64">
        <v>200</v>
      </c>
      <c r="G102" s="64">
        <f>SUM(D102:F102)</f>
        <v>254</v>
      </c>
    </row>
    <row r="103" spans="1:7" x14ac:dyDescent="0.25">
      <c r="A103" s="61">
        <v>39</v>
      </c>
      <c r="B103" s="97" t="s">
        <v>137</v>
      </c>
      <c r="C103" s="95" t="s">
        <v>130</v>
      </c>
      <c r="D103" s="61">
        <v>36</v>
      </c>
      <c r="E103" s="61">
        <v>45</v>
      </c>
      <c r="F103" s="61">
        <v>200</v>
      </c>
      <c r="G103" s="64">
        <f>SUM(D103:F103)</f>
        <v>281</v>
      </c>
    </row>
    <row r="105" spans="1:7" ht="23.25" x14ac:dyDescent="0.25">
      <c r="D105" s="52" t="s">
        <v>55</v>
      </c>
    </row>
    <row r="107" spans="1:7" x14ac:dyDescent="0.25">
      <c r="B107" s="62" t="s">
        <v>59</v>
      </c>
      <c r="C107" s="62" t="s">
        <v>13</v>
      </c>
      <c r="D107" s="63" t="s">
        <v>63</v>
      </c>
      <c r="E107" s="63" t="s">
        <v>56</v>
      </c>
      <c r="F107" s="63" t="s">
        <v>46</v>
      </c>
      <c r="G107" s="63" t="s">
        <v>15</v>
      </c>
    </row>
    <row r="108" spans="1:7" x14ac:dyDescent="0.25">
      <c r="A108" s="61">
        <v>1</v>
      </c>
      <c r="B108" s="100" t="s">
        <v>100</v>
      </c>
      <c r="C108" s="101" t="s">
        <v>128</v>
      </c>
      <c r="D108" s="65">
        <f>SUMIF(Vitesse!C:C,"LE GUILLOUX Lana (F)",Vitesse!F:F)</f>
        <v>7</v>
      </c>
      <c r="E108" s="65">
        <f>SUMIF(adresse!C:C,"LE GUILLOUX Lana (F)",adresse!H:H)</f>
        <v>10</v>
      </c>
      <c r="F108" s="65">
        <f>SUMIF(Route!C:C,"LE GUILLOUX Lana (F)",Route!E:E)</f>
        <v>7</v>
      </c>
      <c r="G108" s="64">
        <f t="shared" ref="G108:G114" si="0">SUM(D108:F108)</f>
        <v>24</v>
      </c>
    </row>
    <row r="109" spans="1:7" ht="30" x14ac:dyDescent="0.25">
      <c r="A109" s="61">
        <v>2</v>
      </c>
      <c r="B109" s="102" t="s">
        <v>112</v>
      </c>
      <c r="C109" s="101" t="s">
        <v>125</v>
      </c>
      <c r="D109" s="65">
        <f>SUMIF(Vitesse!C:C,"LOHEZIC LE PALLEC Léa (F)",Vitesse!F:F)</f>
        <v>28</v>
      </c>
      <c r="E109" s="65">
        <f>SUMIF(adresse!C:C,"LOHEZIC LE PALLEC Léa (F)",adresse!H:H)</f>
        <v>16</v>
      </c>
      <c r="F109" s="65">
        <f>SUMIF(Route!C:C,"LOHEZIC LE PALLEC Léa (F)",Route!E:E)</f>
        <v>21</v>
      </c>
      <c r="G109" s="64">
        <f t="shared" si="0"/>
        <v>65</v>
      </c>
    </row>
    <row r="110" spans="1:7" x14ac:dyDescent="0.25">
      <c r="A110" s="61">
        <v>3</v>
      </c>
      <c r="B110" s="100" t="s">
        <v>114</v>
      </c>
      <c r="C110" s="101" t="s">
        <v>128</v>
      </c>
      <c r="D110" s="65">
        <f>SUMIF(Vitesse!C:C,"JEGO Youena (F)",Vitesse!F:F)</f>
        <v>21</v>
      </c>
      <c r="E110" s="65">
        <f>SUMIF(adresse!C:C,"JEGO Youena (F)",adresse!H:H)</f>
        <v>27</v>
      </c>
      <c r="F110" s="65">
        <f>SUMIF(Route!C:C,"JEGO Youena (F)",Route!E:E)</f>
        <v>43</v>
      </c>
      <c r="G110" s="64">
        <f t="shared" si="0"/>
        <v>91</v>
      </c>
    </row>
    <row r="111" spans="1:7" x14ac:dyDescent="0.2">
      <c r="A111" s="61">
        <v>4</v>
      </c>
      <c r="B111" s="104" t="s">
        <v>97</v>
      </c>
      <c r="C111" s="99" t="s">
        <v>135</v>
      </c>
      <c r="D111" s="65">
        <f>SUMIF(Vitesse!C:C,"DAHIREL CELIANE  (F)",Vitesse!F:F)</f>
        <v>30</v>
      </c>
      <c r="E111" s="65">
        <f>SUMIF(adresse!C:C,"DAHIREL CELIANE  (F)",adresse!H:H)</f>
        <v>36</v>
      </c>
      <c r="F111" s="65">
        <f>SUMIF(Route!C:C,"DAHIREL CELIANE  (F)",Route!E:E)</f>
        <v>27</v>
      </c>
      <c r="G111" s="64">
        <f t="shared" si="0"/>
        <v>93</v>
      </c>
    </row>
    <row r="112" spans="1:7" x14ac:dyDescent="0.25">
      <c r="A112" s="61">
        <v>5</v>
      </c>
      <c r="B112" s="102" t="s">
        <v>107</v>
      </c>
      <c r="C112" s="101" t="s">
        <v>133</v>
      </c>
      <c r="D112" s="65">
        <f>SUMIF(Vitesse!C:C,"JAFFRE PAULINE (F)",Vitesse!F:F)</f>
        <v>43</v>
      </c>
      <c r="E112" s="65">
        <f>SUMIF(adresse!C:C,"JAFFRE PAULINE (F)",adresse!H:H)</f>
        <v>38</v>
      </c>
      <c r="F112" s="65">
        <f>SUMIF(Route!C:C,"JAFFRE PAULINE (F)",Route!E:E)</f>
        <v>22</v>
      </c>
      <c r="G112" s="64">
        <f t="shared" si="0"/>
        <v>103</v>
      </c>
    </row>
    <row r="113" spans="1:7" x14ac:dyDescent="0.25">
      <c r="A113" s="61">
        <v>6</v>
      </c>
      <c r="B113" s="100" t="s">
        <v>110</v>
      </c>
      <c r="C113" s="101" t="s">
        <v>128</v>
      </c>
      <c r="D113" s="65">
        <f>SUMIF(Vitesse!C:C,"JAN Nolwen (F)",Vitesse!F:F)</f>
        <v>38</v>
      </c>
      <c r="E113" s="65">
        <f>SUMIF(adresse!C:C,"JAN Nolwen (F)",adresse!H:H)</f>
        <v>41</v>
      </c>
      <c r="F113" s="65">
        <f>SUMIF(Route!C:C,"JAN Nolwen (F)",Route!E:E)</f>
        <v>34</v>
      </c>
      <c r="G113" s="64">
        <f t="shared" si="0"/>
        <v>113</v>
      </c>
    </row>
    <row r="114" spans="1:7" x14ac:dyDescent="0.25">
      <c r="A114" s="61">
        <v>7</v>
      </c>
      <c r="B114" s="100" t="s">
        <v>113</v>
      </c>
      <c r="C114" s="101" t="s">
        <v>127</v>
      </c>
      <c r="D114" s="65">
        <f>SUMIF(Vitesse!C:C,"PICAULT Elsa (F)",Vitesse!F:F)</f>
        <v>46</v>
      </c>
      <c r="E114" s="65">
        <f>SUMIF(adresse!C:C,"PICAULT Elsa (F)",adresse!H:H)</f>
        <v>42</v>
      </c>
      <c r="F114" s="65">
        <f>SUMIF(Route!C:C,"PICAULT Elsa (F)",Route!E:E)</f>
        <v>37</v>
      </c>
      <c r="G114" s="64">
        <f t="shared" si="0"/>
        <v>125</v>
      </c>
    </row>
  </sheetData>
  <autoFilter ref="B14:G14">
    <sortState ref="B15:G60">
      <sortCondition ref="G14"/>
    </sortState>
  </autoFilter>
  <mergeCells count="1">
    <mergeCell ref="C11:D11"/>
  </mergeCells>
  <hyperlinks>
    <hyperlink ref="B45" r:id="rId1" display="https://www.ffc.fr/licencies/"/>
    <hyperlink ref="B93" r:id="rId2" display="https://www.ffc.fr/licencies/"/>
  </hyperlinks>
  <pageMargins left="0.7" right="0.7" top="0.75" bottom="0.75" header="0.3" footer="0.3"/>
  <pageSetup paperSize="9" scale="66" orientation="portrait" r:id="rId3"/>
  <rowBreaks count="1" manualBreakCount="1">
    <brk id="47" max="6" man="1"/>
  </rowBreaks>
  <colBreaks count="1" manualBreakCount="1">
    <brk id="7" max="28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5"/>
  <sheetViews>
    <sheetView zoomScaleNormal="100" workbookViewId="0">
      <selection activeCell="F9" sqref="F9"/>
    </sheetView>
  </sheetViews>
  <sheetFormatPr baseColWidth="10" defaultRowHeight="15.75" x14ac:dyDescent="0.25"/>
  <cols>
    <col min="1" max="1" width="4.875" bestFit="1" customWidth="1"/>
    <col min="2" max="2" width="26.5" bestFit="1" customWidth="1"/>
    <col min="3" max="3" width="20.25" customWidth="1"/>
    <col min="4" max="4" width="32.375" customWidth="1"/>
  </cols>
  <sheetData>
    <row r="2" spans="1:4" ht="23.25" x14ac:dyDescent="0.35">
      <c r="B2" s="111" t="s">
        <v>139</v>
      </c>
      <c r="C2" s="111"/>
      <c r="D2" s="111"/>
    </row>
    <row r="4" spans="1:4" x14ac:dyDescent="0.25">
      <c r="A4" s="66" t="s">
        <v>7</v>
      </c>
      <c r="B4" s="66" t="s">
        <v>14</v>
      </c>
      <c r="C4" s="66" t="s">
        <v>13</v>
      </c>
      <c r="D4" s="66" t="s">
        <v>1</v>
      </c>
    </row>
    <row r="5" spans="1:4" ht="24.95" customHeight="1" x14ac:dyDescent="0.25">
      <c r="A5" s="93">
        <v>1</v>
      </c>
      <c r="B5" s="94" t="s">
        <v>76</v>
      </c>
      <c r="C5" s="95" t="s">
        <v>124</v>
      </c>
      <c r="D5" s="67"/>
    </row>
    <row r="6" spans="1:4" ht="24.95" customHeight="1" x14ac:dyDescent="0.25">
      <c r="A6" s="93">
        <v>2</v>
      </c>
      <c r="B6" s="96" t="s">
        <v>77</v>
      </c>
      <c r="C6" s="95" t="s">
        <v>125</v>
      </c>
      <c r="D6" s="67"/>
    </row>
    <row r="7" spans="1:4" ht="24.95" customHeight="1" x14ac:dyDescent="0.25">
      <c r="A7" s="93">
        <v>3</v>
      </c>
      <c r="B7" s="97" t="s">
        <v>78</v>
      </c>
      <c r="C7" s="95" t="s">
        <v>126</v>
      </c>
      <c r="D7" s="67"/>
    </row>
    <row r="8" spans="1:4" ht="24.95" customHeight="1" x14ac:dyDescent="0.25">
      <c r="A8" s="93">
        <v>4</v>
      </c>
      <c r="B8" s="97" t="s">
        <v>79</v>
      </c>
      <c r="C8" s="95" t="s">
        <v>127</v>
      </c>
      <c r="D8" s="67"/>
    </row>
    <row r="9" spans="1:4" ht="24.95" customHeight="1" x14ac:dyDescent="0.25">
      <c r="A9" s="93">
        <v>5</v>
      </c>
      <c r="B9" s="97" t="s">
        <v>80</v>
      </c>
      <c r="C9" s="95" t="s">
        <v>128</v>
      </c>
      <c r="D9" s="67"/>
    </row>
    <row r="10" spans="1:4" ht="24.95" customHeight="1" x14ac:dyDescent="0.25">
      <c r="A10" s="93">
        <v>6</v>
      </c>
      <c r="B10" s="97" t="s">
        <v>81</v>
      </c>
      <c r="C10" s="95" t="s">
        <v>129</v>
      </c>
      <c r="D10" s="67"/>
    </row>
    <row r="11" spans="1:4" ht="24.95" customHeight="1" x14ac:dyDescent="0.25">
      <c r="A11" s="93">
        <v>7</v>
      </c>
      <c r="B11" s="97" t="s">
        <v>137</v>
      </c>
      <c r="C11" s="95" t="s">
        <v>130</v>
      </c>
      <c r="D11" s="67"/>
    </row>
    <row r="12" spans="1:4" ht="24.95" customHeight="1" x14ac:dyDescent="0.25">
      <c r="A12" s="93">
        <v>8</v>
      </c>
      <c r="B12" s="97" t="s">
        <v>82</v>
      </c>
      <c r="C12" s="95" t="s">
        <v>131</v>
      </c>
      <c r="D12" s="67"/>
    </row>
    <row r="13" spans="1:4" ht="24.95" customHeight="1" x14ac:dyDescent="0.25">
      <c r="A13" s="93">
        <v>9</v>
      </c>
      <c r="B13" s="95" t="s">
        <v>83</v>
      </c>
      <c r="C13" s="95" t="s">
        <v>132</v>
      </c>
      <c r="D13" s="67"/>
    </row>
    <row r="14" spans="1:4" ht="24.95" customHeight="1" x14ac:dyDescent="0.25">
      <c r="A14" s="93">
        <v>10</v>
      </c>
      <c r="B14" s="96" t="s">
        <v>84</v>
      </c>
      <c r="C14" s="95" t="s">
        <v>133</v>
      </c>
      <c r="D14" s="67"/>
    </row>
    <row r="15" spans="1:4" ht="24.95" customHeight="1" x14ac:dyDescent="0.25">
      <c r="A15" s="93">
        <v>11</v>
      </c>
      <c r="B15" s="93" t="s">
        <v>85</v>
      </c>
      <c r="C15" s="93" t="s">
        <v>134</v>
      </c>
      <c r="D15" s="67"/>
    </row>
    <row r="16" spans="1:4" ht="24.95" customHeight="1" x14ac:dyDescent="0.25">
      <c r="A16" s="93">
        <v>12</v>
      </c>
      <c r="B16" s="103" t="s">
        <v>138</v>
      </c>
      <c r="C16" s="93" t="s">
        <v>135</v>
      </c>
      <c r="D16" s="67"/>
    </row>
    <row r="17" spans="1:4" ht="24.95" customHeight="1" x14ac:dyDescent="0.25">
      <c r="A17" s="93">
        <v>13</v>
      </c>
      <c r="B17" s="98" t="s">
        <v>86</v>
      </c>
      <c r="C17" s="95" t="s">
        <v>124</v>
      </c>
      <c r="D17" s="67"/>
    </row>
    <row r="18" spans="1:4" ht="24.95" customHeight="1" x14ac:dyDescent="0.25">
      <c r="A18" s="93">
        <v>14</v>
      </c>
      <c r="B18" s="96" t="s">
        <v>87</v>
      </c>
      <c r="C18" s="95" t="s">
        <v>125</v>
      </c>
      <c r="D18" s="67"/>
    </row>
    <row r="19" spans="1:4" ht="24.95" customHeight="1" x14ac:dyDescent="0.25">
      <c r="A19" s="93">
        <v>15</v>
      </c>
      <c r="B19" s="97" t="s">
        <v>88</v>
      </c>
      <c r="C19" s="95" t="s">
        <v>126</v>
      </c>
      <c r="D19" s="67"/>
    </row>
    <row r="20" spans="1:4" ht="24.95" customHeight="1" x14ac:dyDescent="0.25">
      <c r="A20" s="93">
        <v>16</v>
      </c>
      <c r="B20" s="97" t="s">
        <v>89</v>
      </c>
      <c r="C20" s="95" t="s">
        <v>127</v>
      </c>
      <c r="D20" s="67"/>
    </row>
    <row r="21" spans="1:4" ht="24.95" customHeight="1" x14ac:dyDescent="0.25">
      <c r="A21" s="93">
        <v>17</v>
      </c>
      <c r="B21" s="97" t="s">
        <v>90</v>
      </c>
      <c r="C21" s="95" t="s">
        <v>128</v>
      </c>
      <c r="D21" s="67"/>
    </row>
    <row r="22" spans="1:4" ht="24.95" customHeight="1" x14ac:dyDescent="0.25">
      <c r="A22" s="93">
        <v>18</v>
      </c>
      <c r="B22" s="97" t="s">
        <v>91</v>
      </c>
      <c r="C22" s="95" t="s">
        <v>129</v>
      </c>
      <c r="D22" s="67"/>
    </row>
    <row r="23" spans="1:4" ht="24.95" customHeight="1" x14ac:dyDescent="0.25">
      <c r="A23" s="93">
        <v>19</v>
      </c>
      <c r="B23" s="97" t="s">
        <v>92</v>
      </c>
      <c r="C23" s="95" t="s">
        <v>130</v>
      </c>
      <c r="D23" s="67"/>
    </row>
    <row r="24" spans="1:4" ht="24.95" customHeight="1" x14ac:dyDescent="0.25">
      <c r="A24" s="93">
        <v>20</v>
      </c>
      <c r="B24" s="97" t="s">
        <v>93</v>
      </c>
      <c r="C24" s="95" t="s">
        <v>131</v>
      </c>
      <c r="D24" s="67"/>
    </row>
    <row r="25" spans="1:4" ht="24.95" customHeight="1" x14ac:dyDescent="0.25">
      <c r="A25" s="93">
        <v>21</v>
      </c>
      <c r="B25" s="97" t="s">
        <v>94</v>
      </c>
      <c r="C25" s="95" t="s">
        <v>132</v>
      </c>
      <c r="D25" s="67"/>
    </row>
    <row r="26" spans="1:4" ht="24.95" customHeight="1" x14ac:dyDescent="0.25">
      <c r="A26" s="93">
        <v>22</v>
      </c>
      <c r="B26" s="96" t="s">
        <v>95</v>
      </c>
      <c r="C26" s="95" t="s">
        <v>133</v>
      </c>
      <c r="D26" s="66"/>
    </row>
    <row r="27" spans="1:4" ht="24.95" customHeight="1" x14ac:dyDescent="0.25">
      <c r="A27" s="93">
        <v>23</v>
      </c>
      <c r="B27" s="93" t="s">
        <v>96</v>
      </c>
      <c r="C27" s="93" t="s">
        <v>136</v>
      </c>
      <c r="D27" s="67"/>
    </row>
    <row r="28" spans="1:4" ht="24.95" customHeight="1" x14ac:dyDescent="0.25">
      <c r="A28" s="93">
        <v>24</v>
      </c>
      <c r="B28" s="104" t="s">
        <v>97</v>
      </c>
      <c r="C28" s="99" t="s">
        <v>135</v>
      </c>
      <c r="D28" s="67"/>
    </row>
    <row r="29" spans="1:4" ht="24.95" customHeight="1" x14ac:dyDescent="0.25">
      <c r="A29" s="93">
        <v>25</v>
      </c>
      <c r="B29" s="93" t="s">
        <v>98</v>
      </c>
      <c r="C29" s="95" t="s">
        <v>125</v>
      </c>
      <c r="D29" s="105"/>
    </row>
    <row r="30" spans="1:4" ht="24.95" customHeight="1" x14ac:dyDescent="0.25">
      <c r="A30" s="93">
        <v>26</v>
      </c>
      <c r="B30" s="97" t="s">
        <v>99</v>
      </c>
      <c r="C30" s="95" t="s">
        <v>127</v>
      </c>
      <c r="D30" s="105"/>
    </row>
    <row r="31" spans="1:4" ht="24.95" customHeight="1" x14ac:dyDescent="0.25">
      <c r="A31" s="93">
        <v>27</v>
      </c>
      <c r="B31" s="100" t="s">
        <v>100</v>
      </c>
      <c r="C31" s="101" t="s">
        <v>128</v>
      </c>
      <c r="D31" s="105"/>
    </row>
    <row r="32" spans="1:4" ht="24.95" customHeight="1" x14ac:dyDescent="0.25">
      <c r="A32" s="93">
        <v>28</v>
      </c>
      <c r="B32" s="97" t="s">
        <v>101</v>
      </c>
      <c r="C32" s="95" t="s">
        <v>129</v>
      </c>
      <c r="D32" s="105"/>
    </row>
    <row r="33" spans="1:4" ht="24.95" customHeight="1" x14ac:dyDescent="0.25">
      <c r="A33" s="93">
        <v>29</v>
      </c>
      <c r="B33" s="100" t="s">
        <v>102</v>
      </c>
      <c r="C33" s="101" t="s">
        <v>131</v>
      </c>
      <c r="D33" s="105"/>
    </row>
    <row r="34" spans="1:4" ht="24.95" customHeight="1" x14ac:dyDescent="0.25">
      <c r="A34" s="93">
        <v>30</v>
      </c>
      <c r="B34" s="96" t="s">
        <v>103</v>
      </c>
      <c r="C34" s="95" t="s">
        <v>133</v>
      </c>
      <c r="D34" s="105"/>
    </row>
    <row r="35" spans="1:4" ht="24.95" customHeight="1" x14ac:dyDescent="0.25">
      <c r="A35" s="93">
        <v>31</v>
      </c>
      <c r="B35" s="93" t="s">
        <v>104</v>
      </c>
      <c r="C35" s="95" t="s">
        <v>125</v>
      </c>
      <c r="D35" s="105"/>
    </row>
    <row r="36" spans="1:4" ht="24.95" customHeight="1" x14ac:dyDescent="0.25">
      <c r="A36" s="93">
        <v>32</v>
      </c>
      <c r="B36" s="97" t="s">
        <v>105</v>
      </c>
      <c r="C36" s="95" t="s">
        <v>127</v>
      </c>
      <c r="D36" s="105"/>
    </row>
    <row r="37" spans="1:4" ht="24.95" customHeight="1" x14ac:dyDescent="0.25">
      <c r="A37" s="93">
        <v>33</v>
      </c>
      <c r="B37" s="97" t="s">
        <v>106</v>
      </c>
      <c r="C37" s="95" t="s">
        <v>128</v>
      </c>
      <c r="D37" s="105"/>
    </row>
    <row r="38" spans="1:4" ht="24.95" customHeight="1" x14ac:dyDescent="0.25">
      <c r="A38" s="93">
        <v>34</v>
      </c>
      <c r="B38" s="102" t="s">
        <v>107</v>
      </c>
      <c r="C38" s="101" t="s">
        <v>133</v>
      </c>
      <c r="D38" s="105"/>
    </row>
    <row r="39" spans="1:4" ht="24.95" customHeight="1" x14ac:dyDescent="0.25">
      <c r="A39" s="93">
        <v>35</v>
      </c>
      <c r="B39" s="96" t="s">
        <v>108</v>
      </c>
      <c r="C39" s="95" t="s">
        <v>125</v>
      </c>
      <c r="D39" s="105"/>
    </row>
    <row r="40" spans="1:4" ht="24.95" customHeight="1" x14ac:dyDescent="0.25">
      <c r="A40" s="93">
        <v>36</v>
      </c>
      <c r="B40" s="97" t="s">
        <v>109</v>
      </c>
      <c r="C40" s="95" t="s">
        <v>127</v>
      </c>
      <c r="D40" s="105"/>
    </row>
    <row r="41" spans="1:4" ht="24.95" customHeight="1" x14ac:dyDescent="0.25">
      <c r="A41" s="93">
        <v>37</v>
      </c>
      <c r="B41" s="100" t="s">
        <v>110</v>
      </c>
      <c r="C41" s="101" t="s">
        <v>128</v>
      </c>
      <c r="D41" s="105"/>
    </row>
    <row r="42" spans="1:4" ht="24.95" customHeight="1" x14ac:dyDescent="0.25">
      <c r="A42" s="93">
        <v>38</v>
      </c>
      <c r="B42" s="96" t="s">
        <v>111</v>
      </c>
      <c r="C42" s="95" t="s">
        <v>133</v>
      </c>
      <c r="D42" s="105"/>
    </row>
    <row r="43" spans="1:4" ht="24.95" customHeight="1" x14ac:dyDescent="0.25">
      <c r="A43" s="93">
        <v>39</v>
      </c>
      <c r="B43" s="102" t="s">
        <v>112</v>
      </c>
      <c r="C43" s="101" t="s">
        <v>125</v>
      </c>
      <c r="D43" s="105"/>
    </row>
    <row r="44" spans="1:4" ht="24.95" customHeight="1" x14ac:dyDescent="0.25">
      <c r="A44" s="93">
        <v>40</v>
      </c>
      <c r="B44" s="100" t="s">
        <v>113</v>
      </c>
      <c r="C44" s="101" t="s">
        <v>127</v>
      </c>
      <c r="D44" s="105"/>
    </row>
    <row r="45" spans="1:4" ht="24.95" customHeight="1" x14ac:dyDescent="0.25">
      <c r="A45" s="93">
        <v>41</v>
      </c>
      <c r="B45" s="100" t="s">
        <v>114</v>
      </c>
      <c r="C45" s="101" t="s">
        <v>128</v>
      </c>
      <c r="D45" s="105"/>
    </row>
    <row r="46" spans="1:4" ht="24.95" customHeight="1" x14ac:dyDescent="0.25">
      <c r="A46" s="93">
        <v>42</v>
      </c>
      <c r="B46" s="96" t="s">
        <v>115</v>
      </c>
      <c r="C46" s="95" t="s">
        <v>133</v>
      </c>
      <c r="D46" s="105"/>
    </row>
    <row r="47" spans="1:4" ht="24.95" customHeight="1" x14ac:dyDescent="0.25">
      <c r="A47" s="93">
        <v>43</v>
      </c>
      <c r="B47" s="96" t="s">
        <v>116</v>
      </c>
      <c r="C47" s="95" t="s">
        <v>125</v>
      </c>
      <c r="D47" s="105"/>
    </row>
    <row r="48" spans="1:4" ht="24.95" customHeight="1" x14ac:dyDescent="0.25">
      <c r="A48" s="93">
        <v>44</v>
      </c>
      <c r="B48" s="97" t="s">
        <v>29</v>
      </c>
      <c r="C48" s="95" t="s">
        <v>127</v>
      </c>
      <c r="D48" s="105"/>
    </row>
    <row r="49" spans="1:4" ht="24.95" customHeight="1" x14ac:dyDescent="0.25">
      <c r="A49" s="93">
        <v>45</v>
      </c>
      <c r="B49" s="96" t="s">
        <v>117</v>
      </c>
      <c r="C49" s="95" t="s">
        <v>133</v>
      </c>
      <c r="D49" s="105"/>
    </row>
    <row r="50" spans="1:4" ht="24.95" customHeight="1" x14ac:dyDescent="0.25">
      <c r="A50" s="93">
        <v>46</v>
      </c>
      <c r="B50" s="97" t="s">
        <v>118</v>
      </c>
      <c r="C50" s="95" t="s">
        <v>125</v>
      </c>
      <c r="D50" s="105"/>
    </row>
    <row r="51" spans="1:4" ht="24.95" customHeight="1" x14ac:dyDescent="0.25">
      <c r="A51" s="93">
        <v>47</v>
      </c>
      <c r="B51" s="97" t="s">
        <v>119</v>
      </c>
      <c r="C51" s="95" t="s">
        <v>127</v>
      </c>
      <c r="D51" s="105"/>
    </row>
    <row r="52" spans="1:4" ht="24.95" customHeight="1" x14ac:dyDescent="0.25">
      <c r="A52" s="93">
        <v>48</v>
      </c>
      <c r="B52" s="96" t="s">
        <v>120</v>
      </c>
      <c r="C52" s="95" t="s">
        <v>125</v>
      </c>
      <c r="D52" s="105"/>
    </row>
    <row r="53" spans="1:4" ht="24.95" customHeight="1" x14ac:dyDescent="0.25">
      <c r="A53" s="93">
        <v>49</v>
      </c>
      <c r="B53" s="96" t="s">
        <v>121</v>
      </c>
      <c r="C53" s="95" t="s">
        <v>125</v>
      </c>
      <c r="D53" s="105"/>
    </row>
    <row r="54" spans="1:4" ht="24.95" customHeight="1" x14ac:dyDescent="0.25">
      <c r="A54" s="93">
        <v>50</v>
      </c>
      <c r="B54" s="96" t="s">
        <v>122</v>
      </c>
      <c r="C54" s="95" t="s">
        <v>125</v>
      </c>
      <c r="D54" s="105"/>
    </row>
    <row r="55" spans="1:4" ht="24.95" customHeight="1" x14ac:dyDescent="0.25">
      <c r="A55" s="93">
        <v>51</v>
      </c>
      <c r="B55" s="96" t="s">
        <v>123</v>
      </c>
      <c r="C55" s="95" t="s">
        <v>125</v>
      </c>
      <c r="D55" s="105"/>
    </row>
  </sheetData>
  <mergeCells count="1">
    <mergeCell ref="B2:D2"/>
  </mergeCells>
  <hyperlinks>
    <hyperlink ref="B17" r:id="rId1" display="https://www.ffc.fr/licencies/"/>
  </hyperlinks>
  <pageMargins left="0.7" right="0.7" top="0.75" bottom="0.75" header="0.3" footer="0.3"/>
  <pageSetup paperSize="9" scale="86" orientation="portrait" r:id="rId2"/>
  <headerFooter>
    <oddHeader>&amp;CVitesse Poussins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zoomScale="60" zoomScaleNormal="100" workbookViewId="0">
      <selection sqref="A1:XFD1048576"/>
    </sheetView>
  </sheetViews>
  <sheetFormatPr baseColWidth="10" defaultRowHeight="15.75" x14ac:dyDescent="0.25"/>
  <cols>
    <col min="1" max="1" width="6.25" customWidth="1"/>
    <col min="2" max="2" width="20" bestFit="1" customWidth="1"/>
    <col min="3" max="3" width="16.625" customWidth="1"/>
    <col min="4" max="4" width="8.625" bestFit="1" customWidth="1"/>
    <col min="5" max="6" width="7.875" bestFit="1" customWidth="1"/>
    <col min="7" max="7" width="8.625" bestFit="1" customWidth="1"/>
    <col min="8" max="12" width="7.875" bestFit="1" customWidth="1"/>
    <col min="13" max="13" width="9.25" bestFit="1" customWidth="1"/>
    <col min="14" max="14" width="32.125" customWidth="1"/>
    <col min="15" max="15" width="26.625" customWidth="1"/>
    <col min="16" max="16" width="39.5" customWidth="1"/>
  </cols>
  <sheetData>
    <row r="1" spans="1:17" ht="16.5" thickBot="1" x14ac:dyDescent="0.3">
      <c r="Q1" s="12"/>
    </row>
    <row r="2" spans="1:17" ht="20.25" x14ac:dyDescent="0.3">
      <c r="F2" s="92" t="s">
        <v>75</v>
      </c>
      <c r="G2" s="92"/>
      <c r="H2" s="92"/>
      <c r="I2" s="92"/>
      <c r="J2" s="92"/>
      <c r="K2" s="92"/>
      <c r="L2" s="92"/>
      <c r="M2" s="92"/>
      <c r="Q2" s="14"/>
    </row>
    <row r="3" spans="1:17" ht="16.5" thickBot="1" x14ac:dyDescent="0.3">
      <c r="Q3" s="14"/>
    </row>
    <row r="4" spans="1:17" ht="21" thickBot="1" x14ac:dyDescent="0.3">
      <c r="A4" s="70" t="s">
        <v>7</v>
      </c>
      <c r="B4" s="71" t="s">
        <v>14</v>
      </c>
      <c r="C4" s="71" t="s">
        <v>13</v>
      </c>
      <c r="D4" s="71" t="s">
        <v>65</v>
      </c>
      <c r="E4" s="71" t="s">
        <v>64</v>
      </c>
      <c r="F4" s="71" t="s">
        <v>66</v>
      </c>
      <c r="G4" s="71" t="s">
        <v>67</v>
      </c>
      <c r="H4" s="71" t="s">
        <v>68</v>
      </c>
      <c r="I4" s="71" t="s">
        <v>69</v>
      </c>
      <c r="J4" s="71" t="s">
        <v>70</v>
      </c>
      <c r="K4" s="71" t="s">
        <v>71</v>
      </c>
      <c r="L4" s="71" t="s">
        <v>72</v>
      </c>
      <c r="M4" s="71" t="s">
        <v>73</v>
      </c>
      <c r="N4" s="71" t="s">
        <v>1</v>
      </c>
      <c r="O4" s="71" t="s">
        <v>57</v>
      </c>
      <c r="P4" s="72" t="s">
        <v>58</v>
      </c>
      <c r="Q4" s="14"/>
    </row>
    <row r="5" spans="1:17" ht="39" x14ac:dyDescent="0.3">
      <c r="A5" s="73">
        <v>18</v>
      </c>
      <c r="B5" s="74" t="s">
        <v>32</v>
      </c>
      <c r="C5" s="74" t="s">
        <v>38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6">
        <v>5.4108796296296294E-4</v>
      </c>
      <c r="O5" s="76"/>
      <c r="P5" s="77">
        <f>SUM(N5:O5)</f>
        <v>5.4108796296296294E-4</v>
      </c>
      <c r="Q5" s="14"/>
    </row>
    <row r="6" spans="1:17" ht="39" x14ac:dyDescent="0.3">
      <c r="A6" s="78">
        <v>24</v>
      </c>
      <c r="B6" s="79" t="s">
        <v>52</v>
      </c>
      <c r="C6" s="80" t="s">
        <v>41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2">
        <v>5.4606481481481487E-4</v>
      </c>
      <c r="O6" s="82"/>
      <c r="P6" s="83">
        <f t="shared" ref="P6:P28" si="0">SUM(N6:O6)</f>
        <v>5.4606481481481487E-4</v>
      </c>
      <c r="Q6" s="14"/>
    </row>
    <row r="7" spans="1:17" ht="58.5" x14ac:dyDescent="0.3">
      <c r="A7" s="78">
        <v>8</v>
      </c>
      <c r="B7" s="80" t="s">
        <v>47</v>
      </c>
      <c r="C7" s="80" t="s">
        <v>48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2">
        <v>5.7766203703703701E-4</v>
      </c>
      <c r="O7" s="82"/>
      <c r="P7" s="83">
        <f t="shared" si="0"/>
        <v>5.7766203703703701E-4</v>
      </c>
      <c r="Q7" s="14"/>
    </row>
    <row r="8" spans="1:17" ht="39" x14ac:dyDescent="0.3">
      <c r="A8" s="84">
        <v>23</v>
      </c>
      <c r="B8" s="79" t="s">
        <v>49</v>
      </c>
      <c r="C8" s="80" t="s">
        <v>38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2">
        <v>5.9398148148148147E-4</v>
      </c>
      <c r="O8" s="82"/>
      <c r="P8" s="83">
        <f t="shared" si="0"/>
        <v>5.9398148148148147E-4</v>
      </c>
      <c r="Q8" s="14"/>
    </row>
    <row r="9" spans="1:17" ht="39" x14ac:dyDescent="0.3">
      <c r="A9" s="78">
        <v>16</v>
      </c>
      <c r="B9" s="80" t="s">
        <v>30</v>
      </c>
      <c r="C9" s="80" t="s">
        <v>38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2">
        <v>6.0902777777777778E-4</v>
      </c>
      <c r="O9" s="82"/>
      <c r="P9" s="83">
        <f t="shared" si="0"/>
        <v>6.0902777777777778E-4</v>
      </c>
      <c r="Q9" s="14"/>
    </row>
    <row r="10" spans="1:17" ht="39" x14ac:dyDescent="0.3">
      <c r="A10" s="78">
        <v>13</v>
      </c>
      <c r="B10" s="80" t="s">
        <v>26</v>
      </c>
      <c r="C10" s="80" t="s">
        <v>38</v>
      </c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>
        <v>6.1574074074074081E-4</v>
      </c>
      <c r="O10" s="82"/>
      <c r="P10" s="83">
        <f t="shared" si="0"/>
        <v>6.1574074074074081E-4</v>
      </c>
      <c r="Q10" s="14"/>
    </row>
    <row r="11" spans="1:17" ht="39" x14ac:dyDescent="0.3">
      <c r="A11" s="78">
        <v>11</v>
      </c>
      <c r="B11" s="80" t="s">
        <v>25</v>
      </c>
      <c r="C11" s="80" t="s">
        <v>41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>
        <v>6.4270833333333335E-4</v>
      </c>
      <c r="O11" s="82"/>
      <c r="P11" s="83">
        <f t="shared" si="0"/>
        <v>6.4270833333333335E-4</v>
      </c>
      <c r="Q11" s="14"/>
    </row>
    <row r="12" spans="1:17" ht="39" x14ac:dyDescent="0.3">
      <c r="A12" s="78">
        <v>21</v>
      </c>
      <c r="B12" s="80" t="s">
        <v>35</v>
      </c>
      <c r="C12" s="80" t="s">
        <v>38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2">
        <v>6.543981481481482E-4</v>
      </c>
      <c r="O12" s="82"/>
      <c r="P12" s="83">
        <f t="shared" si="0"/>
        <v>6.543981481481482E-4</v>
      </c>
      <c r="Q12" s="14"/>
    </row>
    <row r="13" spans="1:17" ht="39" x14ac:dyDescent="0.3">
      <c r="A13" s="78">
        <v>14</v>
      </c>
      <c r="B13" s="80" t="s">
        <v>27</v>
      </c>
      <c r="C13" s="80" t="s">
        <v>39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2">
        <v>6.5914351851851854E-4</v>
      </c>
      <c r="O13" s="82"/>
      <c r="P13" s="83">
        <f t="shared" si="0"/>
        <v>6.5914351851851854E-4</v>
      </c>
      <c r="Q13" s="14"/>
    </row>
    <row r="14" spans="1:17" ht="39" x14ac:dyDescent="0.3">
      <c r="A14" s="78">
        <v>2</v>
      </c>
      <c r="B14" s="85" t="s">
        <v>18</v>
      </c>
      <c r="C14" s="85" t="s">
        <v>38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2">
        <v>6.8136574074074074E-4</v>
      </c>
      <c r="O14" s="82"/>
      <c r="P14" s="83">
        <f t="shared" si="0"/>
        <v>6.8136574074074074E-4</v>
      </c>
      <c r="Q14" s="14"/>
    </row>
    <row r="15" spans="1:17" ht="39" x14ac:dyDescent="0.3">
      <c r="A15" s="78">
        <v>15</v>
      </c>
      <c r="B15" s="80" t="s">
        <v>29</v>
      </c>
      <c r="C15" s="80" t="s">
        <v>39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2">
        <v>7.104166666666666E-4</v>
      </c>
      <c r="O15" s="82"/>
      <c r="P15" s="83">
        <f t="shared" si="0"/>
        <v>7.104166666666666E-4</v>
      </c>
      <c r="Q15" s="14"/>
    </row>
    <row r="16" spans="1:17" ht="39" x14ac:dyDescent="0.3">
      <c r="A16" s="78">
        <v>19</v>
      </c>
      <c r="B16" s="80" t="s">
        <v>33</v>
      </c>
      <c r="C16" s="80" t="s">
        <v>38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>
        <v>7.5370370370370359E-4</v>
      </c>
      <c r="O16" s="82"/>
      <c r="P16" s="83">
        <f t="shared" si="0"/>
        <v>7.5370370370370359E-4</v>
      </c>
      <c r="Q16" s="14"/>
    </row>
    <row r="17" spans="1:17" ht="20.25" x14ac:dyDescent="0.3">
      <c r="A17" s="78">
        <v>10</v>
      </c>
      <c r="B17" s="80" t="s">
        <v>24</v>
      </c>
      <c r="C17" s="80" t="s">
        <v>39</v>
      </c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>
        <v>7.5520833333333332E-4</v>
      </c>
      <c r="O17" s="82"/>
      <c r="P17" s="83">
        <f t="shared" si="0"/>
        <v>7.5520833333333332E-4</v>
      </c>
      <c r="Q17" s="14"/>
    </row>
    <row r="18" spans="1:17" ht="58.5" x14ac:dyDescent="0.3">
      <c r="A18" s="78">
        <v>6</v>
      </c>
      <c r="B18" s="80" t="s">
        <v>51</v>
      </c>
      <c r="C18" s="80" t="s">
        <v>42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>
        <v>7.6782407407407398E-4</v>
      </c>
      <c r="O18" s="82"/>
      <c r="P18" s="83">
        <f t="shared" si="0"/>
        <v>7.6782407407407398E-4</v>
      </c>
      <c r="Q18" s="14"/>
    </row>
    <row r="19" spans="1:17" ht="39" x14ac:dyDescent="0.3">
      <c r="A19" s="78">
        <v>20</v>
      </c>
      <c r="B19" s="80" t="s">
        <v>34</v>
      </c>
      <c r="C19" s="80" t="s">
        <v>38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>
        <v>7.6851851851851853E-4</v>
      </c>
      <c r="O19" s="82"/>
      <c r="P19" s="83">
        <f t="shared" si="0"/>
        <v>7.6851851851851853E-4</v>
      </c>
      <c r="Q19" s="14"/>
    </row>
    <row r="20" spans="1:17" ht="39" x14ac:dyDescent="0.3">
      <c r="A20" s="78">
        <v>1</v>
      </c>
      <c r="B20" s="85" t="s">
        <v>17</v>
      </c>
      <c r="C20" s="85" t="s">
        <v>37</v>
      </c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>
        <v>7.7546296296296304E-4</v>
      </c>
      <c r="O20" s="82"/>
      <c r="P20" s="83">
        <f t="shared" si="0"/>
        <v>7.7546296296296304E-4</v>
      </c>
      <c r="Q20" s="14"/>
    </row>
    <row r="21" spans="1:17" ht="39" x14ac:dyDescent="0.3">
      <c r="A21" s="78">
        <v>17</v>
      </c>
      <c r="B21" s="80" t="s">
        <v>31</v>
      </c>
      <c r="C21" s="80" t="s">
        <v>38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2">
        <v>7.8993055555555555E-4</v>
      </c>
      <c r="O21" s="82"/>
      <c r="P21" s="83">
        <f t="shared" si="0"/>
        <v>7.8993055555555555E-4</v>
      </c>
      <c r="Q21" s="14"/>
    </row>
    <row r="22" spans="1:17" ht="39" x14ac:dyDescent="0.3">
      <c r="A22" s="86">
        <v>22</v>
      </c>
      <c r="B22" s="80" t="s">
        <v>36</v>
      </c>
      <c r="C22" s="80" t="s">
        <v>38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>
        <v>8.2962962962962949E-4</v>
      </c>
      <c r="O22" s="82"/>
      <c r="P22" s="83">
        <f t="shared" si="0"/>
        <v>8.2962962962962949E-4</v>
      </c>
      <c r="Q22" s="14"/>
    </row>
    <row r="23" spans="1:17" ht="39" x14ac:dyDescent="0.3">
      <c r="A23" s="78">
        <v>4</v>
      </c>
      <c r="B23" s="85" t="s">
        <v>20</v>
      </c>
      <c r="C23" s="85" t="s">
        <v>40</v>
      </c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2">
        <v>8.5254629629629623E-4</v>
      </c>
      <c r="O23" s="82"/>
      <c r="P23" s="83">
        <f t="shared" si="0"/>
        <v>8.5254629629629623E-4</v>
      </c>
      <c r="Q23" s="14"/>
    </row>
    <row r="24" spans="1:17" ht="39" x14ac:dyDescent="0.3">
      <c r="A24" s="78">
        <v>9</v>
      </c>
      <c r="B24" s="80" t="s">
        <v>23</v>
      </c>
      <c r="C24" s="80" t="s">
        <v>38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>
        <v>1.0552083333333333E-3</v>
      </c>
      <c r="O24" s="82"/>
      <c r="P24" s="83">
        <f t="shared" si="0"/>
        <v>1.0552083333333333E-3</v>
      </c>
      <c r="Q24" s="14"/>
    </row>
    <row r="25" spans="1:17" ht="39" x14ac:dyDescent="0.3">
      <c r="A25" s="78">
        <v>5</v>
      </c>
      <c r="B25" s="85" t="s">
        <v>21</v>
      </c>
      <c r="C25" s="85" t="s">
        <v>41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>
        <v>1.0740740740740741E-3</v>
      </c>
      <c r="O25" s="82"/>
      <c r="P25" s="83">
        <f t="shared" si="0"/>
        <v>1.0740740740740741E-3</v>
      </c>
      <c r="Q25" s="14"/>
    </row>
    <row r="26" spans="1:17" ht="20.25" x14ac:dyDescent="0.3">
      <c r="A26" s="78">
        <v>3</v>
      </c>
      <c r="B26" s="80" t="s">
        <v>19</v>
      </c>
      <c r="C26" s="80" t="s">
        <v>39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 t="s">
        <v>50</v>
      </c>
      <c r="O26" s="82"/>
      <c r="P26" s="83">
        <f t="shared" si="0"/>
        <v>0</v>
      </c>
    </row>
    <row r="27" spans="1:17" ht="39" x14ac:dyDescent="0.3">
      <c r="A27" s="78">
        <v>7</v>
      </c>
      <c r="B27" s="80" t="s">
        <v>22</v>
      </c>
      <c r="C27" s="80" t="s">
        <v>43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 t="s">
        <v>50</v>
      </c>
      <c r="O27" s="82"/>
      <c r="P27" s="83">
        <f t="shared" si="0"/>
        <v>0</v>
      </c>
    </row>
    <row r="28" spans="1:17" ht="58.5" x14ac:dyDescent="0.3">
      <c r="A28" s="78">
        <v>12</v>
      </c>
      <c r="B28" s="80" t="s">
        <v>28</v>
      </c>
      <c r="C28" s="80" t="s">
        <v>43</v>
      </c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 t="s">
        <v>50</v>
      </c>
      <c r="O28" s="82" t="s">
        <v>50</v>
      </c>
      <c r="P28" s="83">
        <f t="shared" si="0"/>
        <v>0</v>
      </c>
    </row>
    <row r="29" spans="1:17" ht="20.25" x14ac:dyDescent="0.3">
      <c r="A29" s="87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8"/>
    </row>
    <row r="30" spans="1:17" ht="21" thickBot="1" x14ac:dyDescent="0.35">
      <c r="A30" s="89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1"/>
    </row>
    <row r="33" spans="16:16" x14ac:dyDescent="0.25">
      <c r="P33" s="69" t="s">
        <v>74</v>
      </c>
    </row>
  </sheetData>
  <pageMargins left="0.7" right="0.7" top="0.75" bottom="0.75" header="0.3" footer="0.3"/>
  <pageSetup paperSize="9" scale="54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Liste des engagés</vt:lpstr>
      <vt:lpstr>Grille</vt:lpstr>
      <vt:lpstr>Vitesse</vt:lpstr>
      <vt:lpstr>adresse</vt:lpstr>
      <vt:lpstr>Route</vt:lpstr>
      <vt:lpstr>général poussins</vt:lpstr>
      <vt:lpstr>comm vitesse</vt:lpstr>
      <vt:lpstr>comm adresse</vt:lpstr>
      <vt:lpstr>'Liste des engagés'!Impression_des_titres</vt:lpstr>
      <vt:lpstr>Route!Impression_des_titres</vt:lpstr>
      <vt:lpstr>lp</vt:lpstr>
      <vt:lpstr>'comm adresse'!Zone_d_impression</vt:lpstr>
      <vt:lpstr>'comm vitesse'!Zone_d_impression</vt:lpstr>
      <vt:lpstr>'général poussins'!Zone_d_impression</vt:lpstr>
      <vt:lpstr>Grille!Zone_d_impression</vt:lpstr>
      <vt:lpstr>'Liste des engagés'!Zone_d_impression</vt:lpstr>
      <vt:lpstr>Route!Zone_d_impression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</dc:creator>
  <cp:lastModifiedBy>UCI</cp:lastModifiedBy>
  <cp:lastPrinted>2017-04-30T15:40:09Z</cp:lastPrinted>
  <dcterms:created xsi:type="dcterms:W3CDTF">1998-01-18T18:15:01Z</dcterms:created>
  <dcterms:modified xsi:type="dcterms:W3CDTF">2017-04-30T15:40:28Z</dcterms:modified>
</cp:coreProperties>
</file>