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CI\Desktop\"/>
    </mc:Choice>
  </mc:AlternateContent>
  <bookViews>
    <workbookView xWindow="480" yWindow="45" windowWidth="8700" windowHeight="4200" tabRatio="601" activeTab="5"/>
  </bookViews>
  <sheets>
    <sheet name="Liste des engagés" sheetId="1" r:id="rId1"/>
    <sheet name="Grille" sheetId="7" state="hidden" r:id="rId2"/>
    <sheet name="vitesse" sheetId="11" r:id="rId3"/>
    <sheet name="adresse" sheetId="12" r:id="rId4"/>
    <sheet name="Route" sheetId="2" r:id="rId5"/>
    <sheet name="général pupilles" sheetId="13" r:id="rId6"/>
    <sheet name="comm vitesse" sheetId="14" r:id="rId7"/>
    <sheet name="comm adresse" sheetId="15" r:id="rId8"/>
  </sheets>
  <definedNames>
    <definedName name="_xlnm._FilterDatabase" localSheetId="3" hidden="1">adresse!$B$12:$E$39</definedName>
    <definedName name="_xlnm._FilterDatabase" localSheetId="5" hidden="1">'général pupilles'!$B$13:$G$13</definedName>
    <definedName name="_xlnm._FilterDatabase" localSheetId="2" hidden="1">vitesse!$B$12:$E$12</definedName>
    <definedName name="_xlnm.Print_Titles" localSheetId="0">'Liste des engagés'!$6:$7</definedName>
    <definedName name="_xlnm.Print_Titles" localSheetId="4">Route!$6:$6</definedName>
    <definedName name="lp">'Liste des engagés'!$A$8:$E$380</definedName>
    <definedName name="_xlnm.Print_Area" localSheetId="5">'général pupilles'!$A$1:$G$191</definedName>
    <definedName name="_xlnm.Print_Area" localSheetId="1">Grille!$A$1:$J$58</definedName>
    <definedName name="_xlnm.Print_Area" localSheetId="0">'Liste des engagés'!$A$1:$E$157</definedName>
    <definedName name="_xlnm.Print_Area" localSheetId="4">Route!$A$2:$E$95</definedName>
  </definedNames>
  <calcPr calcId="162913"/>
</workbook>
</file>

<file path=xl/calcChain.xml><?xml version="1.0" encoding="utf-8"?>
<calcChain xmlns="http://schemas.openxmlformats.org/spreadsheetml/2006/main">
  <c r="E94" i="13" l="1"/>
  <c r="D94" i="13"/>
  <c r="G94" i="13" s="1"/>
  <c r="E93" i="13"/>
  <c r="D93" i="13"/>
  <c r="G93" i="13" s="1"/>
  <c r="E92" i="13"/>
  <c r="D92" i="13"/>
  <c r="G92" i="13" s="1"/>
  <c r="D165" i="13"/>
  <c r="E165" i="13"/>
  <c r="D163" i="13"/>
  <c r="E163" i="13"/>
  <c r="D164" i="13"/>
  <c r="E164" i="13"/>
  <c r="G165" i="13" l="1"/>
  <c r="G164" i="13"/>
  <c r="G163" i="13"/>
  <c r="G94" i="12"/>
  <c r="E132" i="13"/>
  <c r="E54" i="13"/>
  <c r="G93" i="12"/>
  <c r="E122" i="13"/>
  <c r="E134" i="13"/>
  <c r="E119" i="13"/>
  <c r="E161" i="13"/>
  <c r="E147" i="13"/>
  <c r="E152" i="13"/>
  <c r="E116" i="13"/>
  <c r="E139" i="13"/>
  <c r="E157" i="13"/>
  <c r="E148" i="13"/>
  <c r="E141" i="13"/>
  <c r="E138" i="13"/>
  <c r="E103" i="13"/>
  <c r="E140" i="13"/>
  <c r="E108" i="13"/>
  <c r="E133" i="13"/>
  <c r="E154" i="13"/>
  <c r="E149" i="13"/>
  <c r="E113" i="13"/>
  <c r="E110" i="13"/>
  <c r="E146" i="13"/>
  <c r="E117" i="13"/>
  <c r="E123" i="13"/>
  <c r="E125" i="13"/>
  <c r="E135" i="13"/>
  <c r="E126" i="13"/>
  <c r="E115" i="13"/>
  <c r="E162" i="13"/>
  <c r="E112" i="13"/>
  <c r="E127" i="13"/>
  <c r="E120" i="13"/>
  <c r="E109" i="13"/>
  <c r="E118" i="13"/>
  <c r="E111" i="13"/>
  <c r="E159" i="13"/>
  <c r="E107" i="13"/>
  <c r="E143" i="13"/>
  <c r="E106" i="13"/>
  <c r="E102" i="13"/>
  <c r="E131" i="13"/>
  <c r="E151" i="13"/>
  <c r="E158" i="13"/>
  <c r="E153" i="13"/>
  <c r="E105" i="13"/>
  <c r="E130" i="13"/>
  <c r="E104" i="13"/>
  <c r="E145" i="13"/>
  <c r="E155" i="13"/>
  <c r="E137" i="13"/>
  <c r="E124" i="13"/>
  <c r="E160" i="13"/>
  <c r="E101" i="13"/>
  <c r="E99" i="13"/>
  <c r="E114" i="13"/>
  <c r="E129" i="13"/>
  <c r="E142" i="13"/>
  <c r="E136" i="13"/>
  <c r="E156" i="13"/>
  <c r="E128" i="13"/>
  <c r="E144" i="13"/>
  <c r="E150" i="13"/>
  <c r="E121" i="13"/>
  <c r="E100" i="13"/>
  <c r="E175" i="13" l="1"/>
  <c r="E179" i="13"/>
  <c r="E177" i="13"/>
  <c r="E170" i="13"/>
  <c r="E171" i="13"/>
  <c r="E181" i="13"/>
  <c r="E176" i="13"/>
  <c r="E184" i="13"/>
  <c r="E180" i="13"/>
  <c r="E178" i="13"/>
  <c r="E173" i="13"/>
  <c r="E172" i="13"/>
  <c r="E183" i="13"/>
  <c r="E182" i="13"/>
  <c r="E174" i="13"/>
  <c r="E41" i="13"/>
  <c r="E56" i="13"/>
  <c r="E36" i="13"/>
  <c r="E90" i="13"/>
  <c r="E70" i="13"/>
  <c r="E79" i="13"/>
  <c r="E47" i="13"/>
  <c r="E32" i="13"/>
  <c r="E61" i="13"/>
  <c r="E73" i="13"/>
  <c r="E84" i="13"/>
  <c r="E71" i="13"/>
  <c r="E63" i="13"/>
  <c r="E60" i="13"/>
  <c r="E18" i="13"/>
  <c r="E62" i="13"/>
  <c r="E68" i="13"/>
  <c r="E24" i="13"/>
  <c r="E55" i="13"/>
  <c r="E81" i="13"/>
  <c r="E74" i="13"/>
  <c r="E29" i="13"/>
  <c r="E26" i="13"/>
  <c r="E19" i="13"/>
  <c r="E69" i="13"/>
  <c r="E34" i="13"/>
  <c r="E42" i="13"/>
  <c r="E33" i="13"/>
  <c r="E45" i="13"/>
  <c r="E77" i="13"/>
  <c r="E48" i="13"/>
  <c r="E57" i="13"/>
  <c r="E46" i="13"/>
  <c r="E31" i="13"/>
  <c r="E91" i="13"/>
  <c r="E28" i="13"/>
  <c r="E49" i="13"/>
  <c r="E39" i="13"/>
  <c r="E25" i="13"/>
  <c r="E35" i="13"/>
  <c r="E27" i="13"/>
  <c r="E87" i="13"/>
  <c r="E76" i="13"/>
  <c r="E23" i="13"/>
  <c r="E65" i="13"/>
  <c r="E22" i="13"/>
  <c r="E17" i="13"/>
  <c r="E53" i="13"/>
  <c r="E78" i="13"/>
  <c r="E72" i="13"/>
  <c r="E85" i="13"/>
  <c r="E38" i="13"/>
  <c r="E80" i="13"/>
  <c r="E21" i="13"/>
  <c r="E52" i="13"/>
  <c r="E20" i="13"/>
  <c r="E67" i="13"/>
  <c r="E37" i="13"/>
  <c r="E82" i="13"/>
  <c r="E59" i="13"/>
  <c r="E44" i="13"/>
  <c r="E89" i="13"/>
  <c r="E88" i="13"/>
  <c r="E16" i="13"/>
  <c r="E14" i="13"/>
  <c r="E30" i="13"/>
  <c r="E51" i="13"/>
  <c r="E86" i="13"/>
  <c r="E64" i="13"/>
  <c r="E58" i="13"/>
  <c r="E83" i="13"/>
  <c r="E50" i="13"/>
  <c r="E66" i="13"/>
  <c r="E75" i="13"/>
  <c r="E40" i="13"/>
  <c r="E15" i="13"/>
  <c r="E43" i="13"/>
  <c r="C95" i="2" l="1"/>
  <c r="D95" i="2"/>
  <c r="C96" i="2"/>
  <c r="D96" i="2"/>
  <c r="C97" i="2"/>
  <c r="D97" i="2"/>
  <c r="C98" i="2"/>
  <c r="D98" i="2"/>
  <c r="C99" i="2"/>
  <c r="D99" i="2"/>
  <c r="C100" i="2"/>
  <c r="D100" i="2"/>
  <c r="C101" i="2"/>
  <c r="D101" i="2"/>
  <c r="C102" i="2"/>
  <c r="D102" i="2"/>
  <c r="C103" i="2"/>
  <c r="D103" i="2"/>
  <c r="C104" i="2"/>
  <c r="D104" i="2"/>
  <c r="C105" i="2"/>
  <c r="D105" i="2"/>
  <c r="C106" i="2"/>
  <c r="D106" i="2"/>
  <c r="C107" i="2"/>
  <c r="D107" i="2"/>
  <c r="C108" i="2"/>
  <c r="D108" i="2"/>
  <c r="C40" i="2"/>
  <c r="D40" i="2"/>
  <c r="C41" i="2"/>
  <c r="D41" i="2"/>
  <c r="C42" i="2"/>
  <c r="D42" i="2"/>
  <c r="C43" i="2"/>
  <c r="D43" i="2"/>
  <c r="C44" i="2"/>
  <c r="D44" i="2"/>
  <c r="C45" i="2"/>
  <c r="D45" i="2"/>
  <c r="C46" i="2"/>
  <c r="D46" i="2"/>
  <c r="C47" i="2"/>
  <c r="D47" i="2"/>
  <c r="C48" i="2"/>
  <c r="D48" i="2"/>
  <c r="C49" i="2"/>
  <c r="D49" i="2"/>
  <c r="C50" i="2"/>
  <c r="D50" i="2"/>
  <c r="C51" i="2"/>
  <c r="D51" i="2"/>
  <c r="C52" i="2"/>
  <c r="D52" i="2"/>
  <c r="C53" i="2"/>
  <c r="D53" i="2"/>
  <c r="C54" i="2"/>
  <c r="D54" i="2"/>
  <c r="C55" i="2"/>
  <c r="D55" i="2"/>
  <c r="C56" i="2"/>
  <c r="D56" i="2"/>
  <c r="C57" i="2"/>
  <c r="D57" i="2"/>
  <c r="C58" i="2"/>
  <c r="D58" i="2"/>
  <c r="C59" i="2"/>
  <c r="D59" i="2"/>
  <c r="C60" i="2"/>
  <c r="D60" i="2"/>
  <c r="C61" i="2"/>
  <c r="D61" i="2"/>
  <c r="C62" i="2"/>
  <c r="D62" i="2"/>
  <c r="C63" i="2"/>
  <c r="D63" i="2"/>
  <c r="C64" i="2"/>
  <c r="D64" i="2"/>
  <c r="C65" i="2"/>
  <c r="D65" i="2"/>
  <c r="C66" i="2"/>
  <c r="D66" i="2"/>
  <c r="C67" i="2"/>
  <c r="D67" i="2"/>
  <c r="C68" i="2"/>
  <c r="D68" i="2"/>
  <c r="C69" i="2"/>
  <c r="D69" i="2"/>
  <c r="C70" i="2"/>
  <c r="D70" i="2"/>
  <c r="C71" i="2"/>
  <c r="D71" i="2"/>
  <c r="C72" i="2"/>
  <c r="D72" i="2"/>
  <c r="C73" i="2"/>
  <c r="D73" i="2"/>
  <c r="C74" i="2"/>
  <c r="D74" i="2"/>
  <c r="C75" i="2"/>
  <c r="D75" i="2"/>
  <c r="C76" i="2"/>
  <c r="D76" i="2"/>
  <c r="C77" i="2"/>
  <c r="D77" i="2"/>
  <c r="C78" i="2"/>
  <c r="D78" i="2"/>
  <c r="C79" i="2"/>
  <c r="D79" i="2"/>
  <c r="C80" i="2"/>
  <c r="D80" i="2"/>
  <c r="C81" i="2"/>
  <c r="D81" i="2"/>
  <c r="C82" i="2"/>
  <c r="D82" i="2"/>
  <c r="C83" i="2"/>
  <c r="D83" i="2"/>
  <c r="C84" i="2"/>
  <c r="D84" i="2"/>
  <c r="C85" i="2"/>
  <c r="D85" i="2"/>
  <c r="C86" i="2"/>
  <c r="D86" i="2"/>
  <c r="C87" i="2"/>
  <c r="D87" i="2"/>
  <c r="C88" i="2"/>
  <c r="D88" i="2"/>
  <c r="C89" i="2"/>
  <c r="D89" i="2"/>
  <c r="C90" i="2"/>
  <c r="D90" i="2"/>
  <c r="C91" i="2"/>
  <c r="D91" i="2"/>
  <c r="C92" i="2"/>
  <c r="D92" i="2"/>
  <c r="C93" i="2"/>
  <c r="D93" i="2"/>
  <c r="C94" i="2"/>
  <c r="D94" i="2"/>
  <c r="G35" i="12"/>
  <c r="G36" i="12"/>
  <c r="G37" i="12"/>
  <c r="G38" i="12"/>
  <c r="G39" i="12"/>
  <c r="G40" i="12"/>
  <c r="G41" i="12"/>
  <c r="G42" i="12"/>
  <c r="G43" i="12"/>
  <c r="G44" i="12"/>
  <c r="G45" i="12"/>
  <c r="G46" i="12"/>
  <c r="G47" i="12"/>
  <c r="G48" i="12"/>
  <c r="G49" i="12"/>
  <c r="G50" i="12"/>
  <c r="G51" i="12"/>
  <c r="G52" i="12"/>
  <c r="G53" i="12"/>
  <c r="G54" i="12"/>
  <c r="G55" i="12"/>
  <c r="G56" i="12"/>
  <c r="G57" i="12"/>
  <c r="G58" i="12"/>
  <c r="G59" i="12"/>
  <c r="G60" i="12"/>
  <c r="G61" i="12"/>
  <c r="G62" i="12"/>
  <c r="G63" i="12"/>
  <c r="G64" i="12"/>
  <c r="G65" i="12"/>
  <c r="G66" i="12"/>
  <c r="G67" i="12"/>
  <c r="G68" i="12"/>
  <c r="G69" i="12"/>
  <c r="G70" i="12"/>
  <c r="G71" i="12"/>
  <c r="G72" i="12"/>
  <c r="G73" i="12"/>
  <c r="G74" i="12"/>
  <c r="G75" i="12"/>
  <c r="G76" i="12"/>
  <c r="G77" i="12"/>
  <c r="G78" i="12"/>
  <c r="G79" i="12"/>
  <c r="G80" i="12"/>
  <c r="G81" i="12"/>
  <c r="G82" i="12"/>
  <c r="G83" i="12"/>
  <c r="G84" i="12"/>
  <c r="G85" i="12"/>
  <c r="G86" i="12"/>
  <c r="G87" i="12"/>
  <c r="G88" i="12"/>
  <c r="G89" i="12"/>
  <c r="G90" i="12"/>
  <c r="G91" i="12"/>
  <c r="G92" i="12"/>
  <c r="P28" i="15"/>
  <c r="P27" i="15"/>
  <c r="P26" i="15"/>
  <c r="P25" i="15"/>
  <c r="P24" i="15"/>
  <c r="P23" i="15"/>
  <c r="P22" i="15"/>
  <c r="P21" i="15"/>
  <c r="P20" i="15"/>
  <c r="P19" i="15"/>
  <c r="P18" i="15"/>
  <c r="P17" i="15"/>
  <c r="P16" i="15"/>
  <c r="P15" i="15"/>
  <c r="P14" i="15"/>
  <c r="P13" i="15"/>
  <c r="P12" i="15"/>
  <c r="P11" i="15"/>
  <c r="P10" i="15"/>
  <c r="P9" i="15"/>
  <c r="P8" i="15"/>
  <c r="P7" i="15"/>
  <c r="P6" i="15"/>
  <c r="P5" i="15"/>
  <c r="G16" i="12"/>
  <c r="G17" i="12"/>
  <c r="G18" i="12"/>
  <c r="G19" i="12"/>
  <c r="G20" i="12"/>
  <c r="G21" i="12"/>
  <c r="G22" i="12"/>
  <c r="G23" i="12"/>
  <c r="G24" i="12"/>
  <c r="G25" i="12"/>
  <c r="G26" i="12"/>
  <c r="G27" i="12"/>
  <c r="G28" i="12"/>
  <c r="G29" i="12"/>
  <c r="G30" i="12"/>
  <c r="G31" i="12"/>
  <c r="G32" i="12"/>
  <c r="G33" i="12"/>
  <c r="G34" i="12"/>
  <c r="G15" i="12"/>
  <c r="G14" i="12"/>
  <c r="G13" i="1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35" i="2"/>
  <c r="C36" i="2"/>
  <c r="C37" i="2"/>
  <c r="C38" i="2"/>
  <c r="C39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15" i="2"/>
  <c r="C15" i="2"/>
  <c r="C16" i="2"/>
  <c r="C17" i="2"/>
  <c r="C18" i="2"/>
  <c r="C19" i="2"/>
  <c r="C95" i="11"/>
  <c r="D95" i="11"/>
  <c r="C96" i="11"/>
  <c r="D96" i="11"/>
  <c r="C97" i="11"/>
  <c r="D97" i="11"/>
  <c r="C98" i="11"/>
  <c r="D98" i="11"/>
  <c r="C99" i="11"/>
  <c r="D99" i="11"/>
  <c r="C100" i="11"/>
  <c r="D100" i="11"/>
  <c r="C101" i="11"/>
  <c r="D101" i="11"/>
  <c r="C102" i="11"/>
  <c r="D102" i="11"/>
  <c r="C103" i="11"/>
  <c r="D103" i="11"/>
  <c r="C104" i="11"/>
  <c r="D104" i="11"/>
  <c r="C105" i="11"/>
  <c r="D105" i="11"/>
  <c r="C106" i="11"/>
  <c r="D106" i="11"/>
  <c r="C107" i="11"/>
  <c r="D107" i="11"/>
  <c r="C108" i="11"/>
  <c r="D108" i="11"/>
  <c r="C109" i="11"/>
  <c r="D109" i="11"/>
  <c r="C110" i="11"/>
  <c r="D110" i="11"/>
  <c r="C111" i="11"/>
  <c r="D111" i="11"/>
  <c r="C112" i="11"/>
  <c r="D112" i="11"/>
  <c r="C113" i="11"/>
  <c r="D113" i="11"/>
  <c r="C114" i="11"/>
  <c r="D114" i="11"/>
  <c r="C115" i="11"/>
  <c r="D115" i="11"/>
  <c r="C116" i="11"/>
  <c r="D116" i="11"/>
  <c r="C117" i="11"/>
  <c r="D117" i="11"/>
  <c r="C118" i="11"/>
  <c r="D118" i="11"/>
  <c r="C119" i="11"/>
  <c r="D119" i="11"/>
  <c r="C120" i="11"/>
  <c r="D120" i="11"/>
  <c r="C121" i="11"/>
  <c r="D121" i="11"/>
  <c r="C122" i="11"/>
  <c r="D122" i="11"/>
  <c r="C123" i="11"/>
  <c r="D123" i="11"/>
  <c r="C124" i="11"/>
  <c r="D124" i="11"/>
  <c r="C125" i="11"/>
  <c r="D125" i="11"/>
  <c r="C126" i="11"/>
  <c r="D126" i="11"/>
  <c r="C127" i="11"/>
  <c r="D127" i="11"/>
  <c r="C128" i="11"/>
  <c r="D128" i="11"/>
  <c r="C129" i="11"/>
  <c r="D129" i="11"/>
  <c r="C130" i="11"/>
  <c r="D130" i="11"/>
  <c r="C131" i="11"/>
  <c r="D131" i="11"/>
  <c r="C132" i="11"/>
  <c r="D132" i="11"/>
  <c r="C133" i="11"/>
  <c r="D133" i="11"/>
  <c r="C134" i="11"/>
  <c r="D134" i="11"/>
  <c r="C135" i="11"/>
  <c r="D135" i="11"/>
  <c r="C136" i="11"/>
  <c r="D136" i="11"/>
  <c r="C137" i="11"/>
  <c r="D137" i="11"/>
  <c r="C138" i="11"/>
  <c r="D138" i="11"/>
  <c r="C139" i="11"/>
  <c r="D139" i="11"/>
  <c r="C140" i="11"/>
  <c r="D140" i="11"/>
  <c r="C141" i="11"/>
  <c r="D141" i="11"/>
  <c r="C142" i="11"/>
  <c r="D142" i="11"/>
  <c r="C143" i="11"/>
  <c r="D143" i="11"/>
  <c r="C144" i="11"/>
  <c r="D144" i="11"/>
  <c r="C145" i="11"/>
  <c r="D145" i="11"/>
  <c r="C146" i="11"/>
  <c r="D146" i="11"/>
  <c r="C147" i="11"/>
  <c r="D147" i="11"/>
  <c r="C148" i="11"/>
  <c r="D148" i="11"/>
  <c r="C149" i="11"/>
  <c r="D149" i="11"/>
  <c r="C150" i="11"/>
  <c r="D150" i="11"/>
  <c r="C151" i="11"/>
  <c r="D151" i="11"/>
  <c r="C152" i="11"/>
  <c r="D152" i="11"/>
  <c r="C153" i="11"/>
  <c r="D153" i="11"/>
  <c r="C154" i="11"/>
  <c r="D154" i="11"/>
  <c r="C155" i="11"/>
  <c r="D155" i="11"/>
  <c r="C156" i="11"/>
  <c r="D156" i="11"/>
  <c r="C157" i="11"/>
  <c r="D157" i="11"/>
  <c r="C158" i="11"/>
  <c r="D158" i="11"/>
  <c r="C159" i="11"/>
  <c r="D159" i="11"/>
  <c r="C160" i="11"/>
  <c r="D160" i="11"/>
  <c r="C161" i="11"/>
  <c r="D161" i="11"/>
  <c r="C162" i="11"/>
  <c r="D162" i="11"/>
  <c r="C163" i="11"/>
  <c r="D163" i="11"/>
  <c r="C164" i="11"/>
  <c r="D164" i="11"/>
  <c r="C165" i="11"/>
  <c r="D165" i="11"/>
  <c r="C166" i="11"/>
  <c r="D166" i="11"/>
  <c r="C167" i="11"/>
  <c r="D167" i="11"/>
  <c r="C168" i="11"/>
  <c r="D168" i="11"/>
  <c r="C169" i="11"/>
  <c r="D169" i="11"/>
  <c r="C170" i="11"/>
  <c r="D170" i="11"/>
  <c r="C171" i="11"/>
  <c r="D171" i="11"/>
  <c r="C172" i="11"/>
  <c r="D172" i="11"/>
  <c r="C173" i="11"/>
  <c r="D173" i="11"/>
  <c r="C174" i="11"/>
  <c r="D174" i="11"/>
  <c r="C175" i="11"/>
  <c r="D175" i="11"/>
  <c r="C176" i="11"/>
  <c r="D176" i="11"/>
  <c r="C177" i="11"/>
  <c r="D177" i="11"/>
  <c r="C178" i="11"/>
  <c r="D178" i="11"/>
  <c r="C179" i="11"/>
  <c r="D179" i="11"/>
  <c r="C180" i="11"/>
  <c r="D180" i="11"/>
  <c r="A8" i="7"/>
  <c r="B8" i="7"/>
  <c r="C8" i="7"/>
  <c r="D8" i="7"/>
  <c r="E8" i="7"/>
  <c r="F8" i="7"/>
  <c r="G8" i="7"/>
  <c r="H8" i="7"/>
  <c r="I8" i="7"/>
  <c r="J8" i="7"/>
  <c r="A9" i="7"/>
  <c r="B9" i="7"/>
  <c r="C9" i="7"/>
  <c r="D9" i="7"/>
  <c r="E9" i="7"/>
  <c r="F9" i="7"/>
  <c r="G9" i="7"/>
  <c r="H9" i="7"/>
  <c r="I9" i="7"/>
  <c r="J9" i="7"/>
  <c r="A10" i="7"/>
  <c r="B10" i="7"/>
  <c r="C10" i="7"/>
  <c r="D10" i="7"/>
  <c r="E10" i="7"/>
  <c r="F10" i="7"/>
  <c r="G10" i="7"/>
  <c r="H10" i="7"/>
  <c r="I10" i="7"/>
  <c r="J10" i="7"/>
  <c r="A12" i="7"/>
  <c r="B12" i="7"/>
  <c r="C12" i="7"/>
  <c r="D12" i="7"/>
  <c r="E12" i="7"/>
  <c r="F12" i="7"/>
  <c r="G12" i="7"/>
  <c r="H12" i="7"/>
  <c r="I12" i="7"/>
  <c r="J12" i="7"/>
  <c r="A13" i="7"/>
  <c r="B13" i="7"/>
  <c r="C13" i="7"/>
  <c r="D13" i="7"/>
  <c r="E13" i="7"/>
  <c r="F13" i="7"/>
  <c r="G13" i="7"/>
  <c r="H13" i="7"/>
  <c r="I13" i="7"/>
  <c r="J13" i="7"/>
  <c r="A14" i="7"/>
  <c r="B14" i="7"/>
  <c r="C14" i="7"/>
  <c r="D14" i="7"/>
  <c r="E14" i="7"/>
  <c r="F14" i="7"/>
  <c r="G14" i="7"/>
  <c r="H14" i="7"/>
  <c r="I14" i="7"/>
  <c r="J14" i="7"/>
  <c r="A16" i="7"/>
  <c r="B16" i="7"/>
  <c r="C16" i="7"/>
  <c r="D16" i="7"/>
  <c r="E16" i="7"/>
  <c r="F16" i="7"/>
  <c r="G16" i="7"/>
  <c r="H16" i="7"/>
  <c r="I16" i="7"/>
  <c r="J16" i="7"/>
  <c r="A17" i="7"/>
  <c r="B17" i="7"/>
  <c r="C17" i="7"/>
  <c r="D17" i="7"/>
  <c r="E17" i="7"/>
  <c r="F17" i="7"/>
  <c r="G17" i="7"/>
  <c r="H17" i="7"/>
  <c r="I17" i="7"/>
  <c r="J17" i="7"/>
  <c r="A18" i="7"/>
  <c r="B18" i="7"/>
  <c r="C18" i="7"/>
  <c r="D18" i="7"/>
  <c r="E18" i="7"/>
  <c r="F18" i="7"/>
  <c r="G18" i="7"/>
  <c r="H18" i="7"/>
  <c r="I18" i="7"/>
  <c r="J18" i="7"/>
  <c r="A20" i="7"/>
  <c r="B20" i="7"/>
  <c r="C20" i="7"/>
  <c r="D20" i="7"/>
  <c r="E20" i="7"/>
  <c r="F20" i="7"/>
  <c r="G20" i="7"/>
  <c r="H20" i="7"/>
  <c r="I20" i="7"/>
  <c r="J20" i="7"/>
  <c r="A21" i="7"/>
  <c r="B21" i="7"/>
  <c r="C21" i="7"/>
  <c r="D21" i="7"/>
  <c r="E21" i="7"/>
  <c r="F21" i="7"/>
  <c r="G21" i="7"/>
  <c r="H21" i="7"/>
  <c r="I21" i="7"/>
  <c r="J21" i="7"/>
  <c r="A22" i="7"/>
  <c r="B22" i="7"/>
  <c r="C22" i="7"/>
  <c r="D22" i="7"/>
  <c r="E22" i="7"/>
  <c r="F22" i="7"/>
  <c r="G22" i="7"/>
  <c r="H22" i="7"/>
  <c r="I22" i="7"/>
  <c r="J22" i="7"/>
  <c r="A24" i="7"/>
  <c r="B24" i="7"/>
  <c r="C24" i="7"/>
  <c r="D24" i="7"/>
  <c r="E24" i="7"/>
  <c r="F24" i="7"/>
  <c r="G24" i="7"/>
  <c r="H24" i="7"/>
  <c r="I24" i="7"/>
  <c r="J24" i="7"/>
  <c r="A25" i="7"/>
  <c r="B25" i="7"/>
  <c r="C25" i="7"/>
  <c r="D25" i="7"/>
  <c r="E25" i="7"/>
  <c r="F25" i="7"/>
  <c r="G25" i="7"/>
  <c r="H25" i="7"/>
  <c r="I25" i="7"/>
  <c r="J25" i="7"/>
  <c r="A26" i="7"/>
  <c r="B26" i="7"/>
  <c r="C26" i="7"/>
  <c r="D26" i="7"/>
  <c r="E26" i="7"/>
  <c r="F26" i="7"/>
  <c r="G26" i="7"/>
  <c r="H26" i="7"/>
  <c r="I26" i="7"/>
  <c r="J26" i="7"/>
  <c r="A28" i="7"/>
  <c r="B28" i="7"/>
  <c r="C28" i="7"/>
  <c r="D28" i="7"/>
  <c r="E28" i="7"/>
  <c r="F28" i="7"/>
  <c r="G28" i="7"/>
  <c r="H28" i="7"/>
  <c r="I28" i="7"/>
  <c r="J28" i="7"/>
  <c r="A29" i="7"/>
  <c r="B29" i="7"/>
  <c r="C29" i="7"/>
  <c r="D29" i="7"/>
  <c r="E29" i="7"/>
  <c r="F29" i="7"/>
  <c r="G29" i="7"/>
  <c r="H29" i="7"/>
  <c r="I29" i="7"/>
  <c r="J29" i="7"/>
  <c r="A30" i="7"/>
  <c r="B30" i="7"/>
  <c r="C30" i="7"/>
  <c r="D30" i="7"/>
  <c r="E30" i="7"/>
  <c r="F30" i="7"/>
  <c r="G30" i="7"/>
  <c r="H30" i="7"/>
  <c r="I30" i="7"/>
  <c r="J30" i="7"/>
  <c r="A32" i="7"/>
  <c r="B32" i="7"/>
  <c r="C32" i="7"/>
  <c r="D32" i="7"/>
  <c r="E32" i="7"/>
  <c r="F32" i="7"/>
  <c r="G32" i="7"/>
  <c r="H32" i="7"/>
  <c r="I32" i="7"/>
  <c r="J32" i="7"/>
  <c r="A33" i="7"/>
  <c r="B33" i="7"/>
  <c r="C33" i="7"/>
  <c r="D33" i="7"/>
  <c r="E33" i="7"/>
  <c r="F33" i="7"/>
  <c r="G33" i="7"/>
  <c r="H33" i="7"/>
  <c r="I33" i="7"/>
  <c r="J33" i="7"/>
  <c r="A34" i="7"/>
  <c r="B34" i="7"/>
  <c r="C34" i="7"/>
  <c r="D34" i="7"/>
  <c r="E34" i="7"/>
  <c r="F34" i="7"/>
  <c r="G34" i="7"/>
  <c r="H34" i="7"/>
  <c r="I34" i="7"/>
  <c r="J34" i="7"/>
  <c r="A36" i="7"/>
  <c r="B36" i="7"/>
  <c r="C36" i="7"/>
  <c r="D36" i="7"/>
  <c r="E36" i="7"/>
  <c r="F36" i="7"/>
  <c r="G36" i="7"/>
  <c r="H36" i="7"/>
  <c r="I36" i="7"/>
  <c r="J36" i="7"/>
  <c r="A37" i="7"/>
  <c r="B37" i="7"/>
  <c r="C37" i="7"/>
  <c r="D37" i="7"/>
  <c r="E37" i="7"/>
  <c r="F37" i="7"/>
  <c r="G37" i="7"/>
  <c r="H37" i="7"/>
  <c r="I37" i="7"/>
  <c r="J37" i="7"/>
  <c r="A38" i="7"/>
  <c r="B38" i="7"/>
  <c r="C38" i="7"/>
  <c r="D38" i="7"/>
  <c r="E38" i="7"/>
  <c r="F38" i="7"/>
  <c r="G38" i="7"/>
  <c r="H38" i="7"/>
  <c r="I38" i="7"/>
  <c r="J38" i="7"/>
  <c r="A40" i="7"/>
  <c r="B40" i="7"/>
  <c r="C40" i="7"/>
  <c r="D40" i="7"/>
  <c r="E40" i="7"/>
  <c r="F40" i="7"/>
  <c r="G40" i="7"/>
  <c r="H40" i="7"/>
  <c r="I40" i="7"/>
  <c r="J40" i="7"/>
  <c r="A41" i="7"/>
  <c r="B41" i="7"/>
  <c r="C41" i="7"/>
  <c r="D41" i="7"/>
  <c r="E41" i="7"/>
  <c r="F41" i="7"/>
  <c r="G41" i="7"/>
  <c r="H41" i="7"/>
  <c r="I41" i="7"/>
  <c r="J41" i="7"/>
  <c r="A42" i="7"/>
  <c r="B42" i="7"/>
  <c r="C42" i="7"/>
  <c r="D42" i="7"/>
  <c r="E42" i="7"/>
  <c r="F42" i="7"/>
  <c r="G42" i="7"/>
  <c r="H42" i="7"/>
  <c r="I42" i="7"/>
  <c r="J42" i="7"/>
  <c r="A44" i="7"/>
  <c r="B44" i="7"/>
  <c r="C44" i="7"/>
  <c r="D44" i="7"/>
  <c r="E44" i="7"/>
  <c r="F44" i="7"/>
  <c r="G44" i="7"/>
  <c r="H44" i="7"/>
  <c r="I44" i="7"/>
  <c r="J44" i="7"/>
  <c r="A45" i="7"/>
  <c r="B45" i="7"/>
  <c r="C45" i="7"/>
  <c r="D45" i="7"/>
  <c r="E45" i="7"/>
  <c r="F45" i="7"/>
  <c r="G45" i="7"/>
  <c r="H45" i="7"/>
  <c r="I45" i="7"/>
  <c r="J45" i="7"/>
  <c r="A46" i="7"/>
  <c r="B46" i="7"/>
  <c r="C46" i="7"/>
  <c r="D46" i="7"/>
  <c r="E46" i="7"/>
  <c r="F46" i="7"/>
  <c r="G46" i="7"/>
  <c r="H46" i="7"/>
  <c r="I46" i="7"/>
  <c r="J46" i="7"/>
  <c r="A48" i="7"/>
  <c r="B48" i="7"/>
  <c r="C48" i="7"/>
  <c r="D48" i="7"/>
  <c r="E48" i="7"/>
  <c r="F48" i="7"/>
  <c r="G48" i="7"/>
  <c r="H48" i="7"/>
  <c r="I48" i="7"/>
  <c r="J48" i="7"/>
  <c r="A49" i="7"/>
  <c r="B49" i="7"/>
  <c r="C49" i="7"/>
  <c r="D49" i="7"/>
  <c r="E49" i="7"/>
  <c r="F49" i="7"/>
  <c r="G49" i="7"/>
  <c r="H49" i="7"/>
  <c r="I49" i="7"/>
  <c r="J49" i="7"/>
  <c r="A50" i="7"/>
  <c r="B50" i="7"/>
  <c r="C50" i="7"/>
  <c r="D50" i="7"/>
  <c r="E50" i="7"/>
  <c r="F50" i="7"/>
  <c r="G50" i="7"/>
  <c r="H50" i="7"/>
  <c r="I50" i="7"/>
  <c r="J50" i="7"/>
  <c r="A52" i="7"/>
  <c r="B52" i="7"/>
  <c r="C52" i="7"/>
  <c r="D52" i="7"/>
  <c r="E52" i="7"/>
  <c r="F52" i="7"/>
  <c r="G52" i="7"/>
  <c r="H52" i="7"/>
  <c r="I52" i="7"/>
  <c r="J52" i="7"/>
  <c r="A53" i="7"/>
  <c r="B53" i="7"/>
  <c r="C53" i="7"/>
  <c r="D53" i="7"/>
  <c r="E53" i="7"/>
  <c r="F53" i="7"/>
  <c r="G53" i="7"/>
  <c r="H53" i="7"/>
  <c r="I53" i="7"/>
  <c r="J53" i="7"/>
  <c r="A54" i="7"/>
  <c r="B54" i="7"/>
  <c r="C54" i="7"/>
  <c r="D54" i="7"/>
  <c r="E54" i="7"/>
  <c r="F54" i="7"/>
  <c r="G54" i="7"/>
  <c r="H54" i="7"/>
  <c r="I54" i="7"/>
  <c r="J54" i="7"/>
  <c r="A56" i="7"/>
  <c r="B56" i="7"/>
  <c r="C56" i="7"/>
  <c r="D56" i="7"/>
  <c r="E56" i="7"/>
  <c r="F56" i="7"/>
  <c r="A57" i="7"/>
  <c r="B57" i="7"/>
  <c r="C57" i="7"/>
  <c r="D57" i="7"/>
  <c r="E57" i="7"/>
  <c r="F57" i="7"/>
  <c r="A58" i="7"/>
  <c r="B58" i="7"/>
  <c r="C58" i="7"/>
  <c r="D58" i="7"/>
  <c r="E58" i="7"/>
  <c r="F58" i="7"/>
  <c r="E213" i="1"/>
  <c r="E214" i="1"/>
  <c r="E215" i="1"/>
  <c r="E216" i="1"/>
  <c r="E217" i="1"/>
  <c r="E218" i="1"/>
  <c r="E219" i="1"/>
  <c r="E220" i="1"/>
  <c r="E221" i="1"/>
  <c r="E222" i="1"/>
  <c r="E223" i="1"/>
  <c r="E224" i="1"/>
  <c r="E225" i="1"/>
  <c r="E226" i="1"/>
  <c r="E227" i="1"/>
  <c r="E228" i="1"/>
  <c r="E229" i="1"/>
  <c r="E230" i="1"/>
  <c r="E231" i="1"/>
  <c r="E232" i="1"/>
  <c r="E233" i="1"/>
  <c r="E234" i="1"/>
  <c r="E235" i="1"/>
  <c r="E236" i="1"/>
  <c r="E237" i="1"/>
  <c r="E238" i="1"/>
  <c r="E239" i="1"/>
  <c r="E240" i="1"/>
  <c r="E241" i="1"/>
  <c r="E242" i="1"/>
  <c r="E243" i="1"/>
  <c r="E244" i="1"/>
  <c r="E245" i="1"/>
  <c r="E246" i="1"/>
  <c r="E247" i="1"/>
  <c r="E248" i="1"/>
  <c r="E249" i="1"/>
  <c r="E250" i="1"/>
  <c r="E251" i="1"/>
  <c r="E252" i="1"/>
  <c r="E253" i="1"/>
  <c r="E254" i="1"/>
  <c r="E255" i="1"/>
  <c r="E256" i="1"/>
  <c r="E257" i="1"/>
  <c r="E258" i="1"/>
  <c r="E259" i="1"/>
  <c r="E260" i="1"/>
  <c r="E261" i="1"/>
  <c r="E262" i="1"/>
  <c r="E263" i="1"/>
  <c r="E264" i="1"/>
  <c r="E265" i="1"/>
  <c r="E266" i="1"/>
  <c r="E267" i="1"/>
  <c r="E268" i="1"/>
  <c r="E269" i="1"/>
  <c r="E270" i="1"/>
  <c r="E271" i="1"/>
  <c r="E272" i="1"/>
  <c r="E273" i="1"/>
  <c r="E274" i="1"/>
  <c r="E275" i="1"/>
  <c r="E276" i="1"/>
  <c r="E277" i="1"/>
  <c r="E278" i="1"/>
  <c r="E279" i="1"/>
  <c r="E280" i="1"/>
  <c r="E281" i="1"/>
  <c r="E282" i="1"/>
  <c r="E283" i="1"/>
  <c r="E284" i="1"/>
  <c r="E285" i="1"/>
  <c r="E286" i="1"/>
  <c r="E287" i="1"/>
  <c r="E288" i="1"/>
  <c r="E289" i="1"/>
  <c r="E290" i="1"/>
  <c r="E291" i="1"/>
  <c r="E292" i="1"/>
  <c r="E293" i="1"/>
  <c r="E294" i="1"/>
  <c r="E295" i="1"/>
  <c r="E296" i="1"/>
  <c r="E297" i="1"/>
  <c r="E298" i="1"/>
  <c r="E299" i="1"/>
  <c r="E300" i="1"/>
  <c r="E301" i="1"/>
  <c r="E302" i="1"/>
  <c r="E303" i="1"/>
  <c r="E304" i="1"/>
  <c r="E305" i="1"/>
  <c r="E306" i="1"/>
  <c r="E307" i="1"/>
  <c r="E308" i="1"/>
  <c r="E309" i="1"/>
  <c r="E310" i="1"/>
  <c r="E311" i="1"/>
  <c r="E312" i="1"/>
  <c r="E313" i="1"/>
  <c r="E314" i="1"/>
  <c r="E315" i="1"/>
  <c r="E316" i="1"/>
  <c r="E317" i="1"/>
  <c r="E318" i="1"/>
  <c r="E319" i="1"/>
  <c r="E320" i="1"/>
  <c r="E321" i="1"/>
  <c r="E322" i="1"/>
  <c r="E323" i="1"/>
  <c r="E324" i="1"/>
  <c r="E325" i="1"/>
  <c r="E326" i="1"/>
  <c r="E327" i="1"/>
  <c r="E328" i="1"/>
  <c r="E329" i="1"/>
  <c r="E330" i="1"/>
  <c r="E331" i="1"/>
  <c r="E332" i="1"/>
  <c r="E333" i="1"/>
  <c r="E334" i="1"/>
  <c r="E335" i="1"/>
  <c r="E336" i="1"/>
  <c r="E337" i="1"/>
  <c r="E338" i="1"/>
  <c r="E339" i="1"/>
  <c r="E340" i="1"/>
  <c r="E341" i="1"/>
  <c r="E342" i="1"/>
  <c r="E343" i="1"/>
  <c r="E344" i="1"/>
  <c r="E345" i="1"/>
  <c r="E346" i="1"/>
  <c r="E347" i="1"/>
  <c r="E348" i="1"/>
  <c r="E349" i="1"/>
  <c r="E350" i="1"/>
  <c r="E351" i="1"/>
  <c r="E352" i="1"/>
  <c r="E353" i="1"/>
  <c r="E354" i="1"/>
  <c r="E355" i="1"/>
  <c r="E356" i="1"/>
  <c r="E357" i="1"/>
  <c r="E358" i="1"/>
  <c r="E359" i="1"/>
  <c r="E360" i="1"/>
  <c r="E361" i="1"/>
  <c r="E362" i="1"/>
  <c r="E363" i="1"/>
  <c r="E364" i="1"/>
  <c r="E365" i="1"/>
  <c r="E366" i="1"/>
  <c r="E367" i="1"/>
  <c r="E368" i="1"/>
  <c r="E369" i="1"/>
  <c r="E370" i="1"/>
  <c r="E371" i="1"/>
  <c r="E372" i="1"/>
  <c r="E373" i="1"/>
  <c r="E374" i="1"/>
  <c r="E375" i="1"/>
  <c r="E376" i="1"/>
  <c r="E377" i="1"/>
  <c r="E378" i="1"/>
  <c r="E379" i="1"/>
  <c r="E380" i="1"/>
  <c r="E381" i="1"/>
  <c r="E382" i="1"/>
  <c r="E383" i="1"/>
  <c r="E384" i="1"/>
  <c r="E385" i="1"/>
  <c r="E386" i="1"/>
  <c r="E387" i="1"/>
  <c r="E388" i="1"/>
  <c r="E389" i="1"/>
  <c r="E390" i="1"/>
  <c r="E391" i="1"/>
  <c r="E392" i="1"/>
  <c r="E393" i="1"/>
  <c r="E394" i="1"/>
  <c r="E395" i="1"/>
  <c r="E396" i="1"/>
  <c r="E397" i="1"/>
  <c r="E398" i="1"/>
  <c r="E399" i="1"/>
  <c r="E400" i="1"/>
  <c r="E401" i="1"/>
  <c r="E402" i="1"/>
  <c r="E403" i="1"/>
  <c r="E404" i="1"/>
  <c r="E405" i="1"/>
  <c r="E406" i="1"/>
  <c r="E407" i="1"/>
  <c r="E408" i="1"/>
  <c r="E409" i="1"/>
  <c r="E410" i="1"/>
  <c r="E411" i="1"/>
  <c r="E412" i="1"/>
  <c r="E413" i="1"/>
  <c r="E414" i="1"/>
  <c r="E415" i="1"/>
  <c r="E416" i="1"/>
  <c r="E417" i="1"/>
  <c r="E418" i="1"/>
  <c r="E419" i="1"/>
  <c r="E420" i="1"/>
  <c r="E421" i="1"/>
  <c r="E422" i="1"/>
  <c r="E423" i="1"/>
  <c r="E424" i="1"/>
  <c r="E425" i="1"/>
  <c r="E426" i="1"/>
  <c r="E427" i="1"/>
  <c r="E428" i="1"/>
  <c r="E429" i="1"/>
  <c r="E430" i="1"/>
  <c r="E431" i="1"/>
  <c r="E432" i="1"/>
  <c r="E433" i="1"/>
  <c r="E434" i="1"/>
  <c r="E435" i="1"/>
  <c r="E436" i="1"/>
  <c r="E437" i="1"/>
  <c r="E438" i="1"/>
  <c r="E439" i="1"/>
  <c r="E440" i="1"/>
  <c r="E441" i="1"/>
  <c r="E442" i="1"/>
  <c r="E443" i="1"/>
  <c r="E444" i="1"/>
  <c r="E445" i="1"/>
  <c r="E446" i="1"/>
  <c r="E447" i="1"/>
  <c r="E448" i="1"/>
  <c r="E449" i="1"/>
  <c r="E450" i="1"/>
  <c r="E451" i="1"/>
  <c r="E452" i="1"/>
  <c r="E453" i="1"/>
  <c r="E454" i="1"/>
  <c r="E455" i="1"/>
  <c r="E456" i="1"/>
  <c r="E457" i="1"/>
  <c r="E458" i="1"/>
  <c r="E459" i="1"/>
  <c r="E460" i="1"/>
  <c r="F132" i="13" l="1"/>
  <c r="F54" i="13"/>
  <c r="D132" i="13"/>
  <c r="D54" i="13"/>
  <c r="D134" i="13"/>
  <c r="D161" i="13"/>
  <c r="D152" i="13"/>
  <c r="D148" i="13"/>
  <c r="D138" i="13"/>
  <c r="D140" i="13"/>
  <c r="D133" i="13"/>
  <c r="D154" i="13"/>
  <c r="D113" i="13"/>
  <c r="D146" i="13"/>
  <c r="D123" i="13"/>
  <c r="D135" i="13"/>
  <c r="D115" i="13"/>
  <c r="D162" i="13"/>
  <c r="D127" i="13"/>
  <c r="D109" i="13"/>
  <c r="D111" i="13"/>
  <c r="D107" i="13"/>
  <c r="D106" i="13"/>
  <c r="D131" i="13"/>
  <c r="D158" i="13"/>
  <c r="D105" i="13"/>
  <c r="D104" i="13"/>
  <c r="D155" i="13"/>
  <c r="D137" i="13"/>
  <c r="D160" i="13"/>
  <c r="D114" i="13"/>
  <c r="D136" i="13"/>
  <c r="D128" i="13"/>
  <c r="D150" i="13"/>
  <c r="D100" i="13"/>
  <c r="D157" i="13"/>
  <c r="D103" i="13"/>
  <c r="D110" i="13"/>
  <c r="D125" i="13"/>
  <c r="D120" i="13"/>
  <c r="D122" i="13"/>
  <c r="D119" i="13"/>
  <c r="D147" i="13"/>
  <c r="D116" i="13"/>
  <c r="D139" i="13"/>
  <c r="D141" i="13"/>
  <c r="D108" i="13"/>
  <c r="D149" i="13"/>
  <c r="D117" i="13"/>
  <c r="D126" i="13"/>
  <c r="D112" i="13"/>
  <c r="D118" i="13"/>
  <c r="D159" i="13"/>
  <c r="D151" i="13"/>
  <c r="D130" i="13"/>
  <c r="D145" i="13"/>
  <c r="D101" i="13"/>
  <c r="D99" i="13"/>
  <c r="D142" i="13"/>
  <c r="D144" i="13"/>
  <c r="D143" i="13"/>
  <c r="D102" i="13"/>
  <c r="D153" i="13"/>
  <c r="D124" i="13"/>
  <c r="D129" i="13"/>
  <c r="D156" i="13"/>
  <c r="D121" i="13"/>
  <c r="F134" i="13"/>
  <c r="F161" i="13"/>
  <c r="F152" i="13"/>
  <c r="F148" i="13"/>
  <c r="F138" i="13"/>
  <c r="F140" i="13"/>
  <c r="F133" i="13"/>
  <c r="F154" i="13"/>
  <c r="F113" i="13"/>
  <c r="F146" i="13"/>
  <c r="F123" i="13"/>
  <c r="F135" i="13"/>
  <c r="F115" i="13"/>
  <c r="F162" i="13"/>
  <c r="F127" i="13"/>
  <c r="F109" i="13"/>
  <c r="F111" i="13"/>
  <c r="F107" i="13"/>
  <c r="F106" i="13"/>
  <c r="F131" i="13"/>
  <c r="F158" i="13"/>
  <c r="F105" i="13"/>
  <c r="F104" i="13"/>
  <c r="F155" i="13"/>
  <c r="F137" i="13"/>
  <c r="F160" i="13"/>
  <c r="F114" i="13"/>
  <c r="F136" i="13"/>
  <c r="F128" i="13"/>
  <c r="F150" i="13"/>
  <c r="F100" i="13"/>
  <c r="F157" i="13"/>
  <c r="F103" i="13"/>
  <c r="F110" i="13"/>
  <c r="F125" i="13"/>
  <c r="F120" i="13"/>
  <c r="F159" i="13"/>
  <c r="F122" i="13"/>
  <c r="F119" i="13"/>
  <c r="F147" i="13"/>
  <c r="F116" i="13"/>
  <c r="F139" i="13"/>
  <c r="F141" i="13"/>
  <c r="F108" i="13"/>
  <c r="F149" i="13"/>
  <c r="F117" i="13"/>
  <c r="F126" i="13"/>
  <c r="F112" i="13"/>
  <c r="F118" i="13"/>
  <c r="F102" i="13"/>
  <c r="F151" i="13"/>
  <c r="F130" i="13"/>
  <c r="F124" i="13"/>
  <c r="F101" i="13"/>
  <c r="F142" i="13"/>
  <c r="F144" i="13"/>
  <c r="F143" i="13"/>
  <c r="F153" i="13"/>
  <c r="F145" i="13"/>
  <c r="F99" i="13"/>
  <c r="F129" i="13"/>
  <c r="F156" i="13"/>
  <c r="F121" i="13"/>
  <c r="F179" i="13"/>
  <c r="F181" i="13"/>
  <c r="F180" i="13"/>
  <c r="F183" i="13"/>
  <c r="F90" i="13"/>
  <c r="F84" i="13"/>
  <c r="F18" i="13"/>
  <c r="F55" i="13"/>
  <c r="F74" i="13"/>
  <c r="F19" i="13"/>
  <c r="F33" i="13"/>
  <c r="F177" i="13"/>
  <c r="F176" i="13"/>
  <c r="F178" i="13"/>
  <c r="F182" i="13"/>
  <c r="F41" i="13"/>
  <c r="F70" i="13"/>
  <c r="F47" i="13"/>
  <c r="F61" i="13"/>
  <c r="F71" i="13"/>
  <c r="F62" i="13"/>
  <c r="F29" i="13"/>
  <c r="F69" i="13"/>
  <c r="F26" i="13"/>
  <c r="F170" i="13"/>
  <c r="F173" i="13"/>
  <c r="F174" i="13"/>
  <c r="F56" i="13"/>
  <c r="F79" i="13"/>
  <c r="F63" i="13"/>
  <c r="F68" i="13"/>
  <c r="F34" i="13"/>
  <c r="F81" i="13"/>
  <c r="F175" i="13"/>
  <c r="F171" i="13"/>
  <c r="F172" i="13"/>
  <c r="F36" i="13"/>
  <c r="F32" i="13"/>
  <c r="F73" i="13"/>
  <c r="F60" i="13"/>
  <c r="F24" i="13"/>
  <c r="F42" i="13"/>
  <c r="D170" i="13"/>
  <c r="D173" i="13"/>
  <c r="D174" i="13"/>
  <c r="D56" i="13"/>
  <c r="D79" i="13"/>
  <c r="D63" i="13"/>
  <c r="D68" i="13"/>
  <c r="D34" i="13"/>
  <c r="D175" i="13"/>
  <c r="D171" i="13"/>
  <c r="D172" i="13"/>
  <c r="D36" i="13"/>
  <c r="D32" i="13"/>
  <c r="D73" i="13"/>
  <c r="D60" i="13"/>
  <c r="D24" i="13"/>
  <c r="D81" i="13"/>
  <c r="D26" i="13"/>
  <c r="D42" i="13"/>
  <c r="D179" i="13"/>
  <c r="D181" i="13"/>
  <c r="D180" i="13"/>
  <c r="D183" i="13"/>
  <c r="D90" i="13"/>
  <c r="D84" i="13"/>
  <c r="D18" i="13"/>
  <c r="D55" i="13"/>
  <c r="D74" i="13"/>
  <c r="D19" i="13"/>
  <c r="D33" i="13"/>
  <c r="D69" i="13"/>
  <c r="D177" i="13"/>
  <c r="G177" i="13" s="1"/>
  <c r="D176" i="13"/>
  <c r="D178" i="13"/>
  <c r="G178" i="13" s="1"/>
  <c r="D182" i="13"/>
  <c r="D41" i="13"/>
  <c r="D70" i="13"/>
  <c r="D47" i="13"/>
  <c r="D61" i="13"/>
  <c r="D71" i="13"/>
  <c r="D62" i="13"/>
  <c r="D29" i="13"/>
  <c r="D77" i="13"/>
  <c r="D57" i="13"/>
  <c r="D31" i="13"/>
  <c r="D28" i="13"/>
  <c r="D39" i="13"/>
  <c r="D35" i="13"/>
  <c r="D45" i="13"/>
  <c r="D48" i="13"/>
  <c r="D46" i="13"/>
  <c r="D91" i="13"/>
  <c r="D49" i="13"/>
  <c r="D25" i="13"/>
  <c r="F77" i="13"/>
  <c r="F57" i="13"/>
  <c r="F31" i="13"/>
  <c r="F28" i="13"/>
  <c r="F39" i="13"/>
  <c r="F35" i="13"/>
  <c r="F45" i="13"/>
  <c r="F48" i="13"/>
  <c r="F46" i="13"/>
  <c r="F91" i="13"/>
  <c r="F49" i="13"/>
  <c r="F25" i="13"/>
  <c r="D87" i="13"/>
  <c r="D65" i="13"/>
  <c r="D17" i="13"/>
  <c r="D27" i="13"/>
  <c r="D76" i="13"/>
  <c r="D23" i="13"/>
  <c r="D22" i="13"/>
  <c r="F87" i="13"/>
  <c r="F65" i="13"/>
  <c r="F27" i="13"/>
  <c r="F76" i="13"/>
  <c r="F23" i="13"/>
  <c r="F22" i="13"/>
  <c r="F17" i="13"/>
  <c r="D53" i="13"/>
  <c r="F53" i="13"/>
  <c r="D78" i="13"/>
  <c r="D85" i="13"/>
  <c r="D80" i="13"/>
  <c r="D52" i="13"/>
  <c r="D37" i="13"/>
  <c r="D72" i="13"/>
  <c r="D38" i="13"/>
  <c r="D21" i="13"/>
  <c r="D20" i="13"/>
  <c r="F78" i="13"/>
  <c r="F85" i="13"/>
  <c r="F80" i="13"/>
  <c r="F52" i="13"/>
  <c r="F67" i="13"/>
  <c r="F37" i="13"/>
  <c r="F72" i="13"/>
  <c r="F38" i="13"/>
  <c r="F21" i="13"/>
  <c r="F20" i="13"/>
  <c r="D82" i="13"/>
  <c r="D59" i="13"/>
  <c r="D89" i="13"/>
  <c r="D16" i="13"/>
  <c r="D14" i="13"/>
  <c r="D51" i="13"/>
  <c r="D64" i="13"/>
  <c r="D83" i="13"/>
  <c r="D66" i="13"/>
  <c r="D40" i="13"/>
  <c r="D67" i="13"/>
  <c r="D44" i="13"/>
  <c r="D88" i="13"/>
  <c r="D30" i="13"/>
  <c r="D86" i="13"/>
  <c r="D58" i="13"/>
  <c r="D50" i="13"/>
  <c r="D75" i="13"/>
  <c r="F82" i="13"/>
  <c r="F59" i="13"/>
  <c r="F89" i="13"/>
  <c r="F16" i="13"/>
  <c r="F14" i="13"/>
  <c r="F51" i="13"/>
  <c r="F64" i="13"/>
  <c r="F83" i="13"/>
  <c r="F66" i="13"/>
  <c r="F40" i="13"/>
  <c r="F44" i="13"/>
  <c r="F88" i="13"/>
  <c r="F30" i="13"/>
  <c r="F86" i="13"/>
  <c r="F58" i="13"/>
  <c r="F50" i="13"/>
  <c r="F75" i="13"/>
  <c r="D15" i="13"/>
  <c r="D43" i="13"/>
  <c r="F15" i="13"/>
  <c r="F43" i="13"/>
  <c r="G67" i="13" l="1"/>
  <c r="G54" i="13"/>
  <c r="G132" i="13"/>
  <c r="G170" i="13"/>
  <c r="G173" i="13"/>
  <c r="G172" i="13"/>
  <c r="G171" i="13"/>
  <c r="G86" i="13"/>
  <c r="G180" i="13"/>
  <c r="G179" i="13"/>
  <c r="G121" i="13"/>
  <c r="G129" i="13"/>
  <c r="G102" i="13"/>
  <c r="G144" i="13"/>
  <c r="G99" i="13"/>
  <c r="G145" i="13"/>
  <c r="G151" i="13"/>
  <c r="G118" i="13"/>
  <c r="G126" i="13"/>
  <c r="G149" i="13"/>
  <c r="G141" i="13"/>
  <c r="G116" i="13"/>
  <c r="G119" i="13"/>
  <c r="G120" i="13"/>
  <c r="G125" i="13"/>
  <c r="G157" i="13"/>
  <c r="G150" i="13"/>
  <c r="G136" i="13"/>
  <c r="G114" i="13"/>
  <c r="G160" i="13"/>
  <c r="G155" i="13"/>
  <c r="G105" i="13"/>
  <c r="G131" i="13"/>
  <c r="G107" i="13"/>
  <c r="G109" i="13"/>
  <c r="G162" i="13"/>
  <c r="G135" i="13"/>
  <c r="G146" i="13"/>
  <c r="G154" i="13"/>
  <c r="G140" i="13"/>
  <c r="G148" i="13"/>
  <c r="G161" i="13"/>
  <c r="G156" i="13"/>
  <c r="G124" i="13"/>
  <c r="G153" i="13"/>
  <c r="G143" i="13"/>
  <c r="G142" i="13"/>
  <c r="G101" i="13"/>
  <c r="G130" i="13"/>
  <c r="G159" i="13"/>
  <c r="G112" i="13"/>
  <c r="G117" i="13"/>
  <c r="G108" i="13"/>
  <c r="G139" i="13"/>
  <c r="G147" i="13"/>
  <c r="G122" i="13"/>
  <c r="G110" i="13"/>
  <c r="G103" i="13"/>
  <c r="G100" i="13"/>
  <c r="G128" i="13"/>
  <c r="G137" i="13"/>
  <c r="G104" i="13"/>
  <c r="G158" i="13"/>
  <c r="G106" i="13"/>
  <c r="G111" i="13"/>
  <c r="G127" i="13"/>
  <c r="G115" i="13"/>
  <c r="G123" i="13"/>
  <c r="G113" i="13"/>
  <c r="G133" i="13"/>
  <c r="G138" i="13"/>
  <c r="G152" i="13"/>
  <c r="G134" i="13"/>
  <c r="G182" i="13"/>
  <c r="G176" i="13"/>
  <c r="G174" i="13"/>
  <c r="G64" i="13"/>
  <c r="G183" i="13"/>
  <c r="G181" i="13"/>
  <c r="G89" i="13"/>
  <c r="G15" i="13"/>
  <c r="G30" i="13"/>
  <c r="G184" i="13"/>
  <c r="G175" i="13"/>
  <c r="G75" i="13"/>
  <c r="G55" i="13"/>
  <c r="G48" i="13"/>
  <c r="G32" i="13"/>
  <c r="G81" i="13"/>
  <c r="G31" i="13"/>
  <c r="G22" i="13"/>
  <c r="G91" i="13"/>
  <c r="G78" i="13"/>
  <c r="G70" i="13"/>
  <c r="G62" i="13"/>
  <c r="G27" i="13"/>
  <c r="G20" i="13"/>
  <c r="G90" i="13"/>
  <c r="G18" i="13"/>
  <c r="G33" i="13"/>
  <c r="G52" i="13"/>
  <c r="G24" i="13"/>
  <c r="G77" i="13"/>
  <c r="G76" i="13"/>
  <c r="G46" i="13"/>
  <c r="G65" i="13"/>
  <c r="G41" i="13"/>
  <c r="G71" i="13"/>
  <c r="G69" i="13"/>
  <c r="G39" i="13"/>
  <c r="G38" i="13"/>
  <c r="G84" i="13"/>
  <c r="G19" i="13"/>
  <c r="G49" i="13"/>
  <c r="G85" i="13"/>
  <c r="G36" i="13"/>
  <c r="G60" i="13"/>
  <c r="G42" i="13"/>
  <c r="G35" i="13"/>
  <c r="G21" i="13"/>
  <c r="G79" i="13"/>
  <c r="G68" i="13"/>
  <c r="G45" i="13"/>
  <c r="G87" i="13"/>
  <c r="G61" i="13"/>
  <c r="G29" i="13"/>
  <c r="G53" i="13"/>
  <c r="G74" i="13"/>
  <c r="G17" i="13"/>
  <c r="G73" i="13"/>
  <c r="G26" i="13"/>
  <c r="G28" i="13"/>
  <c r="G72" i="13"/>
  <c r="G56" i="13"/>
  <c r="G63" i="13"/>
  <c r="G34" i="13"/>
  <c r="G25" i="13"/>
  <c r="G80" i="13"/>
  <c r="G47" i="13"/>
  <c r="G57" i="13"/>
  <c r="G23" i="13"/>
  <c r="G14" i="13"/>
  <c r="G59" i="13"/>
  <c r="G51" i="13"/>
  <c r="G66" i="13"/>
  <c r="G82" i="13"/>
  <c r="G58" i="13"/>
  <c r="G88" i="13"/>
  <c r="G83" i="13"/>
  <c r="G43" i="13"/>
  <c r="G50" i="13"/>
  <c r="G44" i="13"/>
  <c r="G37" i="13"/>
  <c r="G16" i="13"/>
  <c r="G40" i="13"/>
</calcChain>
</file>

<file path=xl/sharedStrings.xml><?xml version="1.0" encoding="utf-8"?>
<sst xmlns="http://schemas.openxmlformats.org/spreadsheetml/2006/main" count="1259" uniqueCount="191">
  <si>
    <t>Nom</t>
  </si>
  <si>
    <t>Temps</t>
  </si>
  <si>
    <t>Place</t>
  </si>
  <si>
    <t>Série</t>
  </si>
  <si>
    <t>Nombre de partants :</t>
  </si>
  <si>
    <t>Nombre de coureurs classés :</t>
  </si>
  <si>
    <t>GRILLE</t>
  </si>
  <si>
    <t>Dos.</t>
  </si>
  <si>
    <t>Equipe</t>
  </si>
  <si>
    <t>N° LICENCE</t>
  </si>
  <si>
    <t>Bignan</t>
  </si>
  <si>
    <t>Points</t>
  </si>
  <si>
    <t>Clubs</t>
  </si>
  <si>
    <t xml:space="preserve">Nom Prénom </t>
  </si>
  <si>
    <t>Général</t>
  </si>
  <si>
    <t>Nom Prénom</t>
  </si>
  <si>
    <t>UC INGUINIEL</t>
  </si>
  <si>
    <t>OC LOCMINE</t>
  </si>
  <si>
    <t>UCP JOSSELIN</t>
  </si>
  <si>
    <t>AC LANESTER</t>
  </si>
  <si>
    <t>SC MALESTROIT</t>
  </si>
  <si>
    <t xml:space="preserve"> pts route</t>
  </si>
  <si>
    <t>Pupilles</t>
  </si>
  <si>
    <t>Route pupilles</t>
  </si>
  <si>
    <t>Général pupilles</t>
  </si>
  <si>
    <t>ABS</t>
  </si>
  <si>
    <t>Général pupilles Garçons</t>
  </si>
  <si>
    <t>Général pupilles Filles</t>
  </si>
  <si>
    <t xml:space="preserve">                                 TROPHEE DEPARTEMENTAL DES ECOLES DE CYCLISME</t>
  </si>
  <si>
    <t>Pénalité</t>
  </si>
  <si>
    <t>Temps Total</t>
  </si>
  <si>
    <t>pts adresse</t>
  </si>
  <si>
    <t>Noms</t>
  </si>
  <si>
    <t>Jeux d'Adresse Pupilles</t>
  </si>
  <si>
    <t xml:space="preserve">                   Bignan le 30 Avril 2017</t>
  </si>
  <si>
    <t>Vitesse pupilles</t>
  </si>
  <si>
    <t>pts vitesse</t>
  </si>
  <si>
    <t xml:space="preserve">jeu 1 </t>
  </si>
  <si>
    <t>jeu 2</t>
  </si>
  <si>
    <t>jeu 3</t>
  </si>
  <si>
    <t xml:space="preserve"> jeu 4</t>
  </si>
  <si>
    <t>jeu 5</t>
  </si>
  <si>
    <t>jeu 6</t>
  </si>
  <si>
    <t>jeu 7</t>
  </si>
  <si>
    <t>jeu 8</t>
  </si>
  <si>
    <t>jeu 9</t>
  </si>
  <si>
    <t>jeu 10</t>
  </si>
  <si>
    <t>GUEGAN ELOUEN</t>
  </si>
  <si>
    <t>TULOW SACHA</t>
  </si>
  <si>
    <t>LEBRANCHU BRICE</t>
  </si>
  <si>
    <t>US PONTCHATELEINE</t>
  </si>
  <si>
    <t>LE PALLEC MATHIEU</t>
  </si>
  <si>
    <t>DUVAL ENZO</t>
  </si>
  <si>
    <t>DUVAL ILAN</t>
  </si>
  <si>
    <t>DUGUE OSCAR</t>
  </si>
  <si>
    <t>POIRON-UFFREDI JEAN</t>
  </si>
  <si>
    <t>MARCHAND ANTONIN</t>
  </si>
  <si>
    <t>UC AURAY</t>
  </si>
  <si>
    <t>LE PALLEC MALOÉ  F</t>
  </si>
  <si>
    <t>ROUILLON MAEL</t>
  </si>
  <si>
    <t>KLEWAIS DYLAN</t>
  </si>
  <si>
    <t>LE FORT ANDY</t>
  </si>
  <si>
    <t>COQUIO JOSEPH</t>
  </si>
  <si>
    <t>MORICE MATHIS</t>
  </si>
  <si>
    <t>PASCO CORALIE F</t>
  </si>
  <si>
    <t>TOMEKPE EVAN</t>
  </si>
  <si>
    <t>LE BOUQUIN EVAN</t>
  </si>
  <si>
    <t xml:space="preserve">TOURNABIEN LAORA F </t>
  </si>
  <si>
    <t>DELALANDE LÉO</t>
  </si>
  <si>
    <t>JAFFRE PAULINE F</t>
  </si>
  <si>
    <t>BORDAS EVAN</t>
  </si>
  <si>
    <t>EVENO HUGO</t>
  </si>
  <si>
    <t>VELOCE VANNES</t>
  </si>
  <si>
    <t>ORTEGA MARTIN THIBAULT</t>
  </si>
  <si>
    <t>adress</t>
  </si>
  <si>
    <t>Adresse Pupilles</t>
  </si>
  <si>
    <t>PASCO Coralie (F)</t>
  </si>
  <si>
    <t>GUILLEMET Timothé</t>
  </si>
  <si>
    <t>02 Locminé</t>
  </si>
  <si>
    <t>ARMAND Paul</t>
  </si>
  <si>
    <t>04  UC Alréenne</t>
  </si>
  <si>
    <t>PERON Nolan</t>
  </si>
  <si>
    <t>GUYOT/GIGUET Noé</t>
  </si>
  <si>
    <t>DANET YANIS</t>
  </si>
  <si>
    <t>GERMAIN STEVANN</t>
  </si>
  <si>
    <t>BRIENT MAELAN</t>
  </si>
  <si>
    <t>BILIEN Jules</t>
  </si>
  <si>
    <t>CONAN Hugo</t>
  </si>
  <si>
    <t>TOURNABIEN LAORA  (F)</t>
  </si>
  <si>
    <t>LE BELLEC Enzo</t>
  </si>
  <si>
    <t>ETIENNE Amaury</t>
  </si>
  <si>
    <t>02 OC Locminé</t>
  </si>
  <si>
    <t>CUSHWAY RAFE</t>
  </si>
  <si>
    <t>BARBEOCH JACK</t>
  </si>
  <si>
    <t>JAN Ewen</t>
  </si>
  <si>
    <t>SIMON Léonie (f)</t>
  </si>
  <si>
    <t>LE MAO KAMERON</t>
  </si>
  <si>
    <t>LAREUR ALEXANDRE</t>
  </si>
  <si>
    <t>CHATELAIN GABRIEL</t>
  </si>
  <si>
    <t>COUGOULAT NOE</t>
  </si>
  <si>
    <t>DOBRENEZ Jigme</t>
  </si>
  <si>
    <t xml:space="preserve">BELLANGER MATHEO </t>
  </si>
  <si>
    <t>DREANO Clara (F)</t>
  </si>
  <si>
    <t>DOLTAIRE ALEX</t>
  </si>
  <si>
    <t>CARRE NOAH</t>
  </si>
  <si>
    <t>KERBARH Yannis</t>
  </si>
  <si>
    <t>GERGAUD Esteban</t>
  </si>
  <si>
    <t>LE CAVIL KENZA (F)</t>
  </si>
  <si>
    <t>CROTHERS ENZO</t>
  </si>
  <si>
    <t>JAFFRE LEONIE (F)</t>
  </si>
  <si>
    <t xml:space="preserve">LEDORMER Louis </t>
  </si>
  <si>
    <t xml:space="preserve">BIHEL CLEMENT </t>
  </si>
  <si>
    <t>GUEGAN Elouen</t>
  </si>
  <si>
    <t>COTUREL Léo</t>
  </si>
  <si>
    <t>LE GUILLOUX Evan</t>
  </si>
  <si>
    <t>RICAUD Louis</t>
  </si>
  <si>
    <t>LE DEVEHAT Chloé (F)</t>
  </si>
  <si>
    <t>GICQUEL Titouan</t>
  </si>
  <si>
    <t>LOUSSOUARN LUCAS</t>
  </si>
  <si>
    <t>DEBOIS Argentine  (F)</t>
  </si>
  <si>
    <t>TULOW Sacha</t>
  </si>
  <si>
    <t>GENDRY JAROD</t>
  </si>
  <si>
    <t>LE DUC JESSY</t>
  </si>
  <si>
    <t>JUBIN Meven</t>
  </si>
  <si>
    <t>LE DEVEHAT YOANN</t>
  </si>
  <si>
    <t>HAAS ADRIEN</t>
  </si>
  <si>
    <t>RIVALAIN LE GAC Malo</t>
  </si>
  <si>
    <t>SOUCHU Angela (F)</t>
  </si>
  <si>
    <t>DUVAL Enzo</t>
  </si>
  <si>
    <t>GODIVEAUX JULIEN</t>
  </si>
  <si>
    <t>LE PORT Andy</t>
  </si>
  <si>
    <t>CONANEC Inès (F)</t>
  </si>
  <si>
    <t>MAURICE MARGOT (F)</t>
  </si>
  <si>
    <t>HOURMAN MATEO</t>
  </si>
  <si>
    <t xml:space="preserve">DELAHAYE Logan </t>
  </si>
  <si>
    <t>LOHEZIC  LE PALLEC Lou (F)</t>
  </si>
  <si>
    <t>LE NY MARTIN</t>
  </si>
  <si>
    <t>LE BADEZET Brieuc</t>
  </si>
  <si>
    <t>PHILIPPE EVA (F)</t>
  </si>
  <si>
    <t>KEBDANI TITOUAN</t>
  </si>
  <si>
    <t>DELFORGE Kezia</t>
  </si>
  <si>
    <t xml:space="preserve"> KEROUEDAN  Quentin</t>
  </si>
  <si>
    <t>LHEUREUX CORENTIN</t>
  </si>
  <si>
    <t>PERICHOT Mélam</t>
  </si>
  <si>
    <t>KEBDANI Mathis</t>
  </si>
  <si>
    <t>MIGNOT GUILLAUME</t>
  </si>
  <si>
    <t>DUVAL Ilan</t>
  </si>
  <si>
    <t>RIO LORINE (F)</t>
  </si>
  <si>
    <t>LOUSSOUARN Thomas</t>
  </si>
  <si>
    <t>PERESSE ALAN</t>
  </si>
  <si>
    <t>POIRON-UFFREDI Jean</t>
  </si>
  <si>
    <t>THOMAZO QUENTIN NOLAN</t>
  </si>
  <si>
    <t>GUILLEMOT Loucka</t>
  </si>
  <si>
    <t>PEVEDIC CORANTIN</t>
  </si>
  <si>
    <t>LE PALLEC Maloé (F)</t>
  </si>
  <si>
    <t>REMIGEREAU STEEVE</t>
  </si>
  <si>
    <t>ALLAIN Yanis</t>
  </si>
  <si>
    <t>RENAUD KILLIAN</t>
  </si>
  <si>
    <t>CAMBAUD-PINON Marius</t>
  </si>
  <si>
    <t>COUGOULAT Thomas</t>
  </si>
  <si>
    <t>MOISAN  Camille (F)</t>
  </si>
  <si>
    <t>EVANO Ewen</t>
  </si>
  <si>
    <t>BRIEN  Enzo</t>
  </si>
  <si>
    <t>GESBERT Gwenn</t>
  </si>
  <si>
    <t>BLANPAIN Elouwen</t>
  </si>
  <si>
    <t xml:space="preserve">GROSSI Elven </t>
  </si>
  <si>
    <t>KLEWAIS Dylan</t>
  </si>
  <si>
    <t>FRANCOIS Valentin</t>
  </si>
  <si>
    <t>LE PALLEC  Mathis</t>
  </si>
  <si>
    <t>UC Inguiniel</t>
  </si>
  <si>
    <t>Locminé</t>
  </si>
  <si>
    <t xml:space="preserve"> UC Alréenne</t>
  </si>
  <si>
    <t>UC Véloce Vannes</t>
  </si>
  <si>
    <t>ACP Baud</t>
  </si>
  <si>
    <t>SC Malestroit</t>
  </si>
  <si>
    <t>EC Queven</t>
  </si>
  <si>
    <t>Hennebont Cyclisme</t>
  </si>
  <si>
    <t>EC Pluvignoise</t>
  </si>
  <si>
    <t>AC Lanester</t>
  </si>
  <si>
    <t xml:space="preserve"> UCP Josselin</t>
  </si>
  <si>
    <t>VC Languidic</t>
  </si>
  <si>
    <t>UC Alréenne</t>
  </si>
  <si>
    <t>UCP Josselin</t>
  </si>
  <si>
    <t>OC Locminé</t>
  </si>
  <si>
    <t>BELLANGER MATHEO</t>
  </si>
  <si>
    <t>LEDORMER Louis</t>
  </si>
  <si>
    <t>BIHEL CLEMENT</t>
  </si>
  <si>
    <t>DELAHAYE Logan</t>
  </si>
  <si>
    <t>adresse Pupilles</t>
  </si>
  <si>
    <t>GUILLAUME Gaëtan</t>
  </si>
  <si>
    <t>abs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</si>
</sst>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h&quot;h &quot;mm\'\ ss\'\'"/>
    <numFmt numFmtId="165" formatCode="0&quot; h&quot;"/>
    <numFmt numFmtId="166" formatCode="&quot;Moyenne du Vainqueur :&quot;\ 0.000&quot; km/h&quot;"/>
    <numFmt numFmtId="167" formatCode="&quot;Distance : &quot;0.0&quot; km&quot;"/>
    <numFmt numFmtId="168" formatCode="mm:ss.000"/>
  </numFmts>
  <fonts count="41" x14ac:knownFonts="1">
    <font>
      <sz val="12"/>
      <name val="Times New Roman"/>
    </font>
    <font>
      <sz val="13"/>
      <name val="Times New Roman"/>
      <family val="1"/>
    </font>
    <font>
      <sz val="15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0.5"/>
      <name val="Times New Roman"/>
      <family val="1"/>
    </font>
    <font>
      <b/>
      <sz val="24"/>
      <color indexed="12"/>
      <name val="Times New Roman"/>
      <family val="1"/>
    </font>
    <font>
      <b/>
      <sz val="24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0.5"/>
      <name val="Times New Roman"/>
      <family val="1"/>
    </font>
    <font>
      <sz val="10"/>
      <name val="Arial"/>
      <family val="2"/>
    </font>
    <font>
      <b/>
      <sz val="10"/>
      <name val="Arial"/>
      <family val="2"/>
    </font>
    <font>
      <b/>
      <sz val="10"/>
      <color indexed="12"/>
      <name val="Arial"/>
      <family val="2"/>
    </font>
    <font>
      <sz val="11"/>
      <name val="Arial"/>
      <family val="2"/>
    </font>
    <font>
      <i/>
      <sz val="11"/>
      <name val="Arial"/>
      <family val="2"/>
    </font>
    <font>
      <b/>
      <sz val="11"/>
      <color indexed="12"/>
      <name val="Arial"/>
      <family val="2"/>
    </font>
    <font>
      <sz val="11"/>
      <color indexed="12"/>
      <name val="Arial"/>
      <family val="2"/>
    </font>
    <font>
      <sz val="11"/>
      <name val="Times New Roman"/>
      <family val="1"/>
    </font>
    <font>
      <b/>
      <sz val="18"/>
      <color indexed="10"/>
      <name val="Arial"/>
      <family val="2"/>
    </font>
    <font>
      <i/>
      <sz val="13"/>
      <name val="Times New Roman"/>
      <family val="1"/>
    </font>
    <font>
      <i/>
      <sz val="12"/>
      <name val="Times New Roman"/>
      <family val="1"/>
    </font>
    <font>
      <sz val="11"/>
      <name val="Times New Roman"/>
      <family val="1"/>
    </font>
    <font>
      <sz val="9"/>
      <name val="Arial"/>
      <family val="2"/>
    </font>
    <font>
      <sz val="9"/>
      <color indexed="63"/>
      <name val="Arial"/>
      <family val="2"/>
    </font>
    <font>
      <sz val="11"/>
      <name val="Calibri"/>
      <family val="2"/>
    </font>
    <font>
      <sz val="10"/>
      <name val="MS Sans Serif"/>
      <family val="2"/>
    </font>
    <font>
      <i/>
      <sz val="18"/>
      <color indexed="10"/>
      <name val="Arial"/>
      <family val="2"/>
    </font>
    <font>
      <sz val="12"/>
      <color rgb="FF000000"/>
      <name val="Tahoma"/>
      <family val="2"/>
    </font>
    <font>
      <sz val="18"/>
      <color rgb="FFFF0000"/>
      <name val="Times New Roman"/>
      <family val="1"/>
    </font>
    <font>
      <b/>
      <sz val="12"/>
      <color rgb="FF000000"/>
      <name val="Tahoma"/>
      <family val="2"/>
    </font>
    <font>
      <i/>
      <sz val="18"/>
      <color rgb="FFFF0000"/>
      <name val="Arial"/>
      <family val="2"/>
    </font>
    <font>
      <b/>
      <sz val="14"/>
      <name val="Times New Roman"/>
      <family val="1"/>
    </font>
    <font>
      <sz val="16"/>
      <name val="Times New Roman"/>
      <family val="1"/>
    </font>
    <font>
      <b/>
      <sz val="16"/>
      <color indexed="12"/>
      <name val="Arial"/>
      <family val="2"/>
    </font>
    <font>
      <sz val="16"/>
      <name val="Arial"/>
      <family val="2"/>
    </font>
    <font>
      <sz val="16"/>
      <color rgb="FF000000"/>
      <name val="Tahoma"/>
      <family val="2"/>
    </font>
    <font>
      <b/>
      <sz val="16"/>
      <color rgb="FF000000"/>
      <name val="Tahoma"/>
      <family val="2"/>
    </font>
    <font>
      <b/>
      <sz val="12"/>
      <name val="Tahoma"/>
      <family val="2"/>
    </font>
    <font>
      <sz val="12"/>
      <name val="Tahoma"/>
      <family val="2"/>
    </font>
    <font>
      <sz val="18"/>
      <name val="Times New Roman"/>
      <family val="1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12"/>
      </bottom>
      <diagonal/>
    </border>
    <border>
      <left/>
      <right/>
      <top/>
      <bottom style="thin">
        <color rgb="FFFF0000"/>
      </bottom>
      <diagonal/>
    </border>
    <border>
      <left style="thin">
        <color rgb="FFFF0000"/>
      </left>
      <right/>
      <top/>
      <bottom style="medium">
        <color indexed="12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6" fillId="0" borderId="0"/>
  </cellStyleXfs>
  <cellXfs count="111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6" fillId="0" borderId="0" xfId="0" applyFont="1" applyFill="1" applyAlignment="1">
      <alignment horizontal="center"/>
    </xf>
    <xf numFmtId="0" fontId="7" fillId="0" borderId="3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8" fillId="0" borderId="2" xfId="0" applyFont="1" applyBorder="1" applyAlignment="1">
      <alignment horizontal="center" vertical="center" wrapText="1"/>
    </xf>
    <xf numFmtId="0" fontId="9" fillId="0" borderId="0" xfId="0" applyFont="1" applyAlignment="1">
      <alignment vertical="center" wrapText="1"/>
    </xf>
    <xf numFmtId="0" fontId="10" fillId="0" borderId="0" xfId="0" applyFont="1" applyAlignment="1">
      <alignment vertical="center" wrapText="1"/>
    </xf>
    <xf numFmtId="0" fontId="16" fillId="0" borderId="4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164" fontId="14" fillId="0" borderId="0" xfId="0" applyNumberFormat="1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49" fontId="11" fillId="0" borderId="0" xfId="0" applyNumberFormat="1" applyFont="1" applyBorder="1" applyAlignment="1">
      <alignment horizontal="center" vertical="center"/>
    </xf>
    <xf numFmtId="49" fontId="12" fillId="0" borderId="0" xfId="0" applyNumberFormat="1" applyFont="1" applyFill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3" fillId="0" borderId="0" xfId="0" applyFont="1" applyFill="1" applyBorder="1" applyAlignment="1">
      <alignment horizontal="center" vertical="center"/>
    </xf>
    <xf numFmtId="0" fontId="25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24" fillId="0" borderId="0" xfId="0" applyFont="1" applyFill="1" applyBorder="1" applyAlignment="1">
      <alignment horizontal="center" vertical="center"/>
    </xf>
    <xf numFmtId="47" fontId="14" fillId="0" borderId="0" xfId="0" applyNumberFormat="1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6" fillId="0" borderId="6" xfId="0" applyFont="1" applyFill="1" applyBorder="1" applyAlignment="1">
      <alignment horizontal="center" vertical="center"/>
    </xf>
    <xf numFmtId="0" fontId="16" fillId="0" borderId="7" xfId="0" applyFont="1" applyFill="1" applyBorder="1" applyAlignment="1">
      <alignment horizontal="center" vertical="center"/>
    </xf>
    <xf numFmtId="0" fontId="28" fillId="0" borderId="0" xfId="1" applyFont="1" applyFill="1" applyBorder="1" applyAlignment="1" applyProtection="1">
      <alignment horizontal="left" vertical="center" wrapText="1"/>
    </xf>
    <xf numFmtId="0" fontId="28" fillId="0" borderId="0" xfId="1" applyFont="1" applyFill="1" applyBorder="1" applyAlignment="1" applyProtection="1">
      <alignment vertical="center" wrapText="1"/>
    </xf>
    <xf numFmtId="0" fontId="15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166" fontId="15" fillId="0" borderId="0" xfId="0" applyNumberFormat="1" applyFont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19" fillId="0" borderId="0" xfId="0" applyFont="1" applyFill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29" fillId="0" borderId="0" xfId="0" applyFont="1" applyAlignment="1">
      <alignment horizontal="right" vertical="center"/>
    </xf>
    <xf numFmtId="0" fontId="1" fillId="0" borderId="0" xfId="0" applyFont="1" applyBorder="1" applyAlignment="1">
      <alignment horizontal="center" vertical="center"/>
    </xf>
    <xf numFmtId="49" fontId="1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49" fontId="2" fillId="0" borderId="0" xfId="0" applyNumberFormat="1" applyFont="1" applyBorder="1" applyAlignment="1">
      <alignment horizontal="center" vertical="center"/>
    </xf>
    <xf numFmtId="0" fontId="3" fillId="0" borderId="0" xfId="0" applyNumberFormat="1" applyFont="1" applyBorder="1" applyAlignment="1">
      <alignment horizontal="center" vertical="center"/>
    </xf>
    <xf numFmtId="49" fontId="14" fillId="0" borderId="0" xfId="0" applyNumberFormat="1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20" fillId="0" borderId="0" xfId="0" applyFont="1" applyBorder="1" applyAlignment="1">
      <alignment horizontal="center" vertical="center"/>
    </xf>
    <xf numFmtId="0" fontId="21" fillId="0" borderId="0" xfId="0" applyFont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49" fontId="13" fillId="0" borderId="0" xfId="0" applyNumberFormat="1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0" fillId="0" borderId="0" xfId="0" quotePrefix="1" applyNumberFormat="1" applyBorder="1" applyAlignment="1">
      <alignment horizontal="center" vertical="center"/>
    </xf>
    <xf numFmtId="0" fontId="0" fillId="0" borderId="0" xfId="0" applyNumberFormat="1" applyBorder="1" applyAlignment="1">
      <alignment horizontal="center" vertical="center"/>
    </xf>
    <xf numFmtId="49" fontId="0" fillId="0" borderId="0" xfId="0" applyNumberFormat="1" applyBorder="1" applyAlignment="1">
      <alignment horizontal="center" vertical="center"/>
    </xf>
    <xf numFmtId="49" fontId="0" fillId="0" borderId="0" xfId="0" quotePrefix="1" applyNumberFormat="1" applyBorder="1" applyAlignment="1">
      <alignment horizontal="center" vertical="center"/>
    </xf>
    <xf numFmtId="0" fontId="30" fillId="0" borderId="0" xfId="1" applyFont="1" applyFill="1" applyBorder="1" applyAlignment="1" applyProtection="1">
      <alignment horizontal="left" vertical="center" wrapText="1"/>
    </xf>
    <xf numFmtId="0" fontId="30" fillId="0" borderId="0" xfId="1" applyFont="1" applyFill="1" applyBorder="1" applyAlignment="1" applyProtection="1">
      <alignment vertical="center" wrapText="1"/>
    </xf>
    <xf numFmtId="0" fontId="0" fillId="0" borderId="0" xfId="0" applyAlignment="1">
      <alignment horizontal="left" vertical="center"/>
    </xf>
    <xf numFmtId="0" fontId="32" fillId="0" borderId="0" xfId="0" applyFont="1" applyBorder="1" applyAlignment="1">
      <alignment horizontal="center" vertical="center"/>
    </xf>
    <xf numFmtId="0" fontId="18" fillId="0" borderId="8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33" fillId="0" borderId="0" xfId="0" applyFont="1" applyAlignment="1">
      <alignment horizontal="center"/>
    </xf>
    <xf numFmtId="0" fontId="34" fillId="0" borderId="9" xfId="0" applyFont="1" applyFill="1" applyBorder="1" applyAlignment="1">
      <alignment horizontal="center" vertical="center"/>
    </xf>
    <xf numFmtId="0" fontId="34" fillId="0" borderId="10" xfId="0" applyFont="1" applyFill="1" applyBorder="1" applyAlignment="1">
      <alignment horizontal="center" vertical="center"/>
    </xf>
    <xf numFmtId="0" fontId="34" fillId="0" borderId="11" xfId="0" applyFont="1" applyFill="1" applyBorder="1" applyAlignment="1">
      <alignment horizontal="center" vertical="center"/>
    </xf>
    <xf numFmtId="0" fontId="35" fillId="0" borderId="12" xfId="0" applyFont="1" applyBorder="1" applyAlignment="1">
      <alignment horizontal="center" vertical="center"/>
    </xf>
    <xf numFmtId="0" fontId="36" fillId="0" borderId="13" xfId="1" applyFont="1" applyFill="1" applyBorder="1" applyAlignment="1" applyProtection="1">
      <alignment horizontal="center" vertical="center" wrapText="1"/>
    </xf>
    <xf numFmtId="0" fontId="33" fillId="0" borderId="13" xfId="0" applyFont="1" applyBorder="1"/>
    <xf numFmtId="168" fontId="35" fillId="0" borderId="13" xfId="0" applyNumberFormat="1" applyFont="1" applyFill="1" applyBorder="1" applyAlignment="1">
      <alignment horizontal="center" vertical="center"/>
    </xf>
    <xf numFmtId="168" fontId="35" fillId="0" borderId="14" xfId="0" applyNumberFormat="1" applyFont="1" applyFill="1" applyBorder="1" applyAlignment="1">
      <alignment horizontal="center" vertical="center"/>
    </xf>
    <xf numFmtId="0" fontId="35" fillId="0" borderId="15" xfId="0" applyFont="1" applyBorder="1" applyAlignment="1">
      <alignment horizontal="center" vertical="center"/>
    </xf>
    <xf numFmtId="0" fontId="33" fillId="0" borderId="8" xfId="0" applyFont="1" applyBorder="1" applyAlignment="1">
      <alignment horizontal="center" vertical="center"/>
    </xf>
    <xf numFmtId="0" fontId="36" fillId="0" borderId="8" xfId="1" applyFont="1" applyFill="1" applyBorder="1" applyAlignment="1" applyProtection="1">
      <alignment horizontal="center" vertical="center" wrapText="1"/>
    </xf>
    <xf numFmtId="0" fontId="33" fillId="0" borderId="8" xfId="0" applyFont="1" applyBorder="1"/>
    <xf numFmtId="168" fontId="35" fillId="0" borderId="8" xfId="0" applyNumberFormat="1" applyFont="1" applyFill="1" applyBorder="1" applyAlignment="1">
      <alignment horizontal="center" vertical="center"/>
    </xf>
    <xf numFmtId="168" fontId="35" fillId="0" borderId="16" xfId="0" applyNumberFormat="1" applyFont="1" applyFill="1" applyBorder="1" applyAlignment="1">
      <alignment horizontal="center" vertical="center"/>
    </xf>
    <xf numFmtId="0" fontId="33" fillId="0" borderId="15" xfId="0" applyFont="1" applyBorder="1" applyAlignment="1">
      <alignment horizontal="center" vertical="center"/>
    </xf>
    <xf numFmtId="0" fontId="37" fillId="0" borderId="8" xfId="1" applyFont="1" applyFill="1" applyBorder="1" applyAlignment="1" applyProtection="1">
      <alignment horizontal="center" vertical="center" wrapText="1"/>
    </xf>
    <xf numFmtId="0" fontId="35" fillId="0" borderId="15" xfId="0" applyFont="1" applyFill="1" applyBorder="1" applyAlignment="1">
      <alignment horizontal="center" vertical="center"/>
    </xf>
    <xf numFmtId="0" fontId="33" fillId="0" borderId="15" xfId="0" applyFont="1" applyBorder="1"/>
    <xf numFmtId="0" fontId="33" fillId="0" borderId="16" xfId="0" applyFont="1" applyBorder="1"/>
    <xf numFmtId="0" fontId="33" fillId="0" borderId="17" xfId="0" applyFont="1" applyBorder="1"/>
    <xf numFmtId="0" fontId="33" fillId="0" borderId="18" xfId="0" applyFont="1" applyBorder="1"/>
    <xf numFmtId="0" fontId="33" fillId="0" borderId="19" xfId="0" applyFont="1" applyBorder="1"/>
    <xf numFmtId="0" fontId="3" fillId="0" borderId="0" xfId="0" applyFont="1"/>
    <xf numFmtId="0" fontId="16" fillId="0" borderId="8" xfId="0" applyFont="1" applyFill="1" applyBorder="1" applyAlignment="1">
      <alignment horizontal="center" vertical="center"/>
    </xf>
    <xf numFmtId="168" fontId="14" fillId="0" borderId="8" xfId="0" applyNumberFormat="1" applyFont="1" applyFill="1" applyBorder="1" applyAlignment="1">
      <alignment horizontal="center" vertical="center"/>
    </xf>
    <xf numFmtId="0" fontId="14" fillId="0" borderId="8" xfId="0" applyFont="1" applyFill="1" applyBorder="1" applyAlignment="1">
      <alignment horizontal="center" vertical="center"/>
    </xf>
    <xf numFmtId="0" fontId="38" fillId="0" borderId="8" xfId="1" applyFont="1" applyFill="1" applyBorder="1" applyAlignment="1" applyProtection="1">
      <alignment horizontal="center" vertical="center" wrapText="1"/>
    </xf>
    <xf numFmtId="0" fontId="38" fillId="0" borderId="8" xfId="1" applyFont="1" applyFill="1" applyBorder="1" applyAlignment="1">
      <alignment horizontal="center"/>
    </xf>
    <xf numFmtId="0" fontId="39" fillId="0" borderId="8" xfId="1" applyFont="1" applyFill="1" applyBorder="1" applyAlignment="1">
      <alignment horizontal="center"/>
    </xf>
    <xf numFmtId="0" fontId="39" fillId="0" borderId="8" xfId="1" applyFont="1" applyFill="1" applyBorder="1" applyAlignment="1" applyProtection="1">
      <alignment horizontal="center" vertical="center" wrapText="1"/>
    </xf>
    <xf numFmtId="0" fontId="39" fillId="0" borderId="8" xfId="0" applyFont="1" applyFill="1" applyBorder="1" applyAlignment="1">
      <alignment horizontal="center"/>
    </xf>
    <xf numFmtId="0" fontId="39" fillId="0" borderId="8" xfId="0" applyFont="1" applyFill="1" applyBorder="1" applyAlignment="1" applyProtection="1">
      <alignment horizontal="center" vertical="center" wrapText="1"/>
    </xf>
    <xf numFmtId="0" fontId="38" fillId="0" borderId="0" xfId="1" applyFont="1" applyFill="1" applyAlignment="1">
      <alignment horizontal="center"/>
    </xf>
    <xf numFmtId="0" fontId="38" fillId="0" borderId="8" xfId="0" applyFont="1" applyFill="1" applyBorder="1" applyAlignment="1" applyProtection="1">
      <alignment horizontal="center" vertical="center" wrapText="1"/>
    </xf>
    <xf numFmtId="0" fontId="38" fillId="0" borderId="8" xfId="0" applyFont="1" applyFill="1" applyBorder="1" applyAlignment="1">
      <alignment horizontal="center"/>
    </xf>
    <xf numFmtId="0" fontId="39" fillId="0" borderId="0" xfId="1" applyFont="1" applyFill="1" applyAlignment="1">
      <alignment horizontal="center"/>
    </xf>
    <xf numFmtId="0" fontId="0" fillId="0" borderId="8" xfId="0" applyBorder="1"/>
    <xf numFmtId="0" fontId="0" fillId="0" borderId="8" xfId="0" applyNumberFormat="1" applyBorder="1" applyAlignment="1">
      <alignment horizontal="center" vertical="center"/>
    </xf>
    <xf numFmtId="47" fontId="14" fillId="0" borderId="8" xfId="0" applyNumberFormat="1" applyFont="1" applyFill="1" applyBorder="1" applyAlignment="1">
      <alignment horizontal="center" vertical="center"/>
    </xf>
    <xf numFmtId="167" fontId="15" fillId="0" borderId="0" xfId="0" applyNumberFormat="1" applyFont="1" applyBorder="1" applyAlignment="1">
      <alignment horizontal="center" vertical="center"/>
    </xf>
    <xf numFmtId="0" fontId="6" fillId="0" borderId="0" xfId="0" applyFont="1" applyFill="1" applyAlignment="1">
      <alignment horizontal="center"/>
    </xf>
    <xf numFmtId="165" fontId="31" fillId="0" borderId="0" xfId="0" applyNumberFormat="1" applyFont="1" applyAlignment="1">
      <alignment horizontal="center" vertical="center"/>
    </xf>
    <xf numFmtId="0" fontId="27" fillId="0" borderId="0" xfId="0" applyFont="1" applyFill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40" fillId="0" borderId="0" xfId="0" applyFont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4.emf"/><Relationship Id="rId1" Type="http://schemas.openxmlformats.org/officeDocument/2006/relationships/image" Target="../media/image3.emf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4.emf"/><Relationship Id="rId1" Type="http://schemas.openxmlformats.org/officeDocument/2006/relationships/image" Target="../media/image3.emf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4.emf"/><Relationship Id="rId1" Type="http://schemas.openxmlformats.org/officeDocument/2006/relationships/image" Target="../media/image3.emf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4.emf"/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723900</xdr:colOff>
      <xdr:row>0</xdr:row>
      <xdr:rowOff>0</xdr:rowOff>
    </xdr:from>
    <xdr:to>
      <xdr:col>9</xdr:col>
      <xdr:colOff>1181100</xdr:colOff>
      <xdr:row>4</xdr:row>
      <xdr:rowOff>342900</xdr:rowOff>
    </xdr:to>
    <xdr:pic>
      <xdr:nvPicPr>
        <xdr:cNvPr id="6340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lum bright="6000" contrast="18000"/>
        </a:blip>
        <a:srcRect/>
        <a:stretch>
          <a:fillRect/>
        </a:stretch>
      </xdr:blipFill>
      <xdr:spPr bwMode="auto">
        <a:xfrm>
          <a:off x="10296525" y="0"/>
          <a:ext cx="1647825" cy="1190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876300</xdr:colOff>
      <xdr:row>0</xdr:row>
      <xdr:rowOff>66675</xdr:rowOff>
    </xdr:from>
    <xdr:to>
      <xdr:col>8</xdr:col>
      <xdr:colOff>266700</xdr:colOff>
      <xdr:row>2</xdr:row>
      <xdr:rowOff>228600</xdr:rowOff>
    </xdr:to>
    <xdr:sp macro="" textlink="">
      <xdr:nvSpPr>
        <xdr:cNvPr id="5127" name="WordArt 7"/>
        <xdr:cNvSpPr>
          <a:spLocks noChangeArrowheads="1" noChangeShapeType="1"/>
        </xdr:cNvSpPr>
      </xdr:nvSpPr>
      <xdr:spPr bwMode="auto">
        <a:xfrm>
          <a:off x="2066925" y="66675"/>
          <a:ext cx="7772400" cy="56197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fr-FR" sz="3600" b="1" kern="10" spc="0">
              <a:ln w="9525">
                <a:solidFill>
                  <a:srgbClr val="FF0000"/>
                </a:solidFill>
                <a:round/>
                <a:headEnd/>
                <a:tailEnd/>
              </a:ln>
              <a:solidFill>
                <a:srgbClr val="FF0000"/>
              </a:solidFill>
              <a:effectLst>
                <a:outerShdw dist="35921" dir="2700000" algn="ctr" rotWithShape="0">
                  <a:srgbClr val="868686"/>
                </a:outerShdw>
              </a:effectLst>
              <a:latin typeface="Brush Script MT"/>
            </a:rPr>
            <a:t>Championnat de Bretagne 2002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</xdr:col>
      <xdr:colOff>304800</xdr:colOff>
      <xdr:row>4</xdr:row>
      <xdr:rowOff>257175</xdr:rowOff>
    </xdr:to>
    <xdr:pic>
      <xdr:nvPicPr>
        <xdr:cNvPr id="6342" name="Picture 8" descr="Logo CB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495425" cy="1104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271409</xdr:colOff>
      <xdr:row>2</xdr:row>
      <xdr:rowOff>26713</xdr:rowOff>
    </xdr:from>
    <xdr:to>
      <xdr:col>2</xdr:col>
      <xdr:colOff>667846</xdr:colOff>
      <xdr:row>7</xdr:row>
      <xdr:rowOff>112329</xdr:rowOff>
    </xdr:to>
    <xdr:pic>
      <xdr:nvPicPr>
        <xdr:cNvPr id="2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1409" y="626788"/>
          <a:ext cx="1453712" cy="1047641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825939</xdr:colOff>
      <xdr:row>2</xdr:row>
      <xdr:rowOff>81455</xdr:rowOff>
    </xdr:from>
    <xdr:to>
      <xdr:col>3</xdr:col>
      <xdr:colOff>611900</xdr:colOff>
      <xdr:row>7</xdr:row>
      <xdr:rowOff>131379</xdr:rowOff>
    </xdr:to>
    <xdr:pic>
      <xdr:nvPicPr>
        <xdr:cNvPr id="3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883214" y="681530"/>
          <a:ext cx="2262461" cy="1011949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1243505</xdr:colOff>
      <xdr:row>2</xdr:row>
      <xdr:rowOff>147145</xdr:rowOff>
    </xdr:from>
    <xdr:to>
      <xdr:col>5</xdr:col>
      <xdr:colOff>492672</xdr:colOff>
      <xdr:row>7</xdr:row>
      <xdr:rowOff>172874</xdr:rowOff>
    </xdr:to>
    <xdr:pic>
      <xdr:nvPicPr>
        <xdr:cNvPr id="4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272455" y="747220"/>
          <a:ext cx="1992367" cy="987754"/>
        </a:xfrm>
        <a:prstGeom prst="rect">
          <a:avLst/>
        </a:prstGeom>
        <a:noFill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271409</xdr:colOff>
      <xdr:row>1</xdr:row>
      <xdr:rowOff>26713</xdr:rowOff>
    </xdr:from>
    <xdr:to>
      <xdr:col>2</xdr:col>
      <xdr:colOff>667846</xdr:colOff>
      <xdr:row>6</xdr:row>
      <xdr:rowOff>93279</xdr:rowOff>
    </xdr:to>
    <xdr:pic>
      <xdr:nvPicPr>
        <xdr:cNvPr id="2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1409" y="626788"/>
          <a:ext cx="1453712" cy="1047641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825939</xdr:colOff>
      <xdr:row>1</xdr:row>
      <xdr:rowOff>81455</xdr:rowOff>
    </xdr:from>
    <xdr:to>
      <xdr:col>3</xdr:col>
      <xdr:colOff>573800</xdr:colOff>
      <xdr:row>6</xdr:row>
      <xdr:rowOff>112329</xdr:rowOff>
    </xdr:to>
    <xdr:pic>
      <xdr:nvPicPr>
        <xdr:cNvPr id="3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883214" y="681530"/>
          <a:ext cx="2262461" cy="1011949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1243505</xdr:colOff>
      <xdr:row>1</xdr:row>
      <xdr:rowOff>147145</xdr:rowOff>
    </xdr:from>
    <xdr:to>
      <xdr:col>7</xdr:col>
      <xdr:colOff>492672</xdr:colOff>
      <xdr:row>6</xdr:row>
      <xdr:rowOff>153824</xdr:rowOff>
    </xdr:to>
    <xdr:pic>
      <xdr:nvPicPr>
        <xdr:cNvPr id="4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272455" y="747220"/>
          <a:ext cx="1992367" cy="987754"/>
        </a:xfrm>
        <a:prstGeom prst="rect">
          <a:avLst/>
        </a:prstGeom>
        <a:noFill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271409</xdr:colOff>
      <xdr:row>3</xdr:row>
      <xdr:rowOff>26713</xdr:rowOff>
    </xdr:from>
    <xdr:to>
      <xdr:col>2</xdr:col>
      <xdr:colOff>667846</xdr:colOff>
      <xdr:row>8</xdr:row>
      <xdr:rowOff>131379</xdr:rowOff>
    </xdr:to>
    <xdr:pic>
      <xdr:nvPicPr>
        <xdr:cNvPr id="2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1409" y="617920"/>
          <a:ext cx="1447471" cy="1035269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825939</xdr:colOff>
      <xdr:row>3</xdr:row>
      <xdr:rowOff>81455</xdr:rowOff>
    </xdr:from>
    <xdr:to>
      <xdr:col>3</xdr:col>
      <xdr:colOff>1116725</xdr:colOff>
      <xdr:row>8</xdr:row>
      <xdr:rowOff>150429</xdr:rowOff>
    </xdr:to>
    <xdr:pic>
      <xdr:nvPicPr>
        <xdr:cNvPr id="3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876973" y="672662"/>
          <a:ext cx="2261476" cy="999577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1243505</xdr:colOff>
      <xdr:row>3</xdr:row>
      <xdr:rowOff>147145</xdr:rowOff>
    </xdr:from>
    <xdr:to>
      <xdr:col>5</xdr:col>
      <xdr:colOff>492672</xdr:colOff>
      <xdr:row>8</xdr:row>
      <xdr:rowOff>191924</xdr:rowOff>
    </xdr:to>
    <xdr:pic>
      <xdr:nvPicPr>
        <xdr:cNvPr id="4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265229" y="738352"/>
          <a:ext cx="1986236" cy="975382"/>
        </a:xfrm>
        <a:prstGeom prst="rect">
          <a:avLst/>
        </a:prstGeom>
        <a:noFill/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161926</xdr:colOff>
      <xdr:row>1</xdr:row>
      <xdr:rowOff>114300</xdr:rowOff>
    </xdr:from>
    <xdr:to>
      <xdr:col>1</xdr:col>
      <xdr:colOff>1819276</xdr:colOff>
      <xdr:row>6</xdr:row>
      <xdr:rowOff>142875</xdr:rowOff>
    </xdr:to>
    <xdr:pic>
      <xdr:nvPicPr>
        <xdr:cNvPr id="5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28626" y="314325"/>
          <a:ext cx="1657350" cy="1019175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114300</xdr:colOff>
      <xdr:row>1</xdr:row>
      <xdr:rowOff>114300</xdr:rowOff>
    </xdr:from>
    <xdr:to>
      <xdr:col>4</xdr:col>
      <xdr:colOff>95250</xdr:colOff>
      <xdr:row>7</xdr:row>
      <xdr:rowOff>19050</xdr:rowOff>
    </xdr:to>
    <xdr:pic>
      <xdr:nvPicPr>
        <xdr:cNvPr id="6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305050" y="314325"/>
          <a:ext cx="2133600" cy="108585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323850</xdr:colOff>
      <xdr:row>1</xdr:row>
      <xdr:rowOff>114300</xdr:rowOff>
    </xdr:from>
    <xdr:to>
      <xdr:col>6</xdr:col>
      <xdr:colOff>600075</xdr:colOff>
      <xdr:row>6</xdr:row>
      <xdr:rowOff>180975</xdr:rowOff>
    </xdr:to>
    <xdr:pic>
      <xdr:nvPicPr>
        <xdr:cNvPr id="7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667250" y="314325"/>
          <a:ext cx="1914525" cy="105727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60"/>
  <sheetViews>
    <sheetView topLeftCell="A63" zoomScaleNormal="100" workbookViewId="0">
      <selection activeCell="B90" sqref="B90"/>
    </sheetView>
  </sheetViews>
  <sheetFormatPr baseColWidth="10" defaultRowHeight="16.5" x14ac:dyDescent="0.25"/>
  <cols>
    <col min="1" max="1" width="7" style="39" customWidth="1"/>
    <col min="2" max="2" width="30.125" style="39" bestFit="1" customWidth="1"/>
    <col min="3" max="3" width="26.875" style="39" customWidth="1"/>
    <col min="4" max="4" width="14.75" style="40" hidden="1" customWidth="1"/>
    <col min="5" max="5" width="10.125" style="39" bestFit="1" customWidth="1"/>
    <col min="6" max="16384" width="11" style="41"/>
  </cols>
  <sheetData>
    <row r="1" spans="1:6" ht="12" customHeight="1" x14ac:dyDescent="0.25"/>
    <row r="2" spans="1:6" ht="20.25" customHeight="1" x14ac:dyDescent="0.25">
      <c r="C2" s="39" t="s">
        <v>10</v>
      </c>
    </row>
    <row r="3" spans="1:6" ht="9.75" customHeight="1" x14ac:dyDescent="0.25">
      <c r="A3" s="42"/>
      <c r="B3" s="42"/>
      <c r="C3" s="42"/>
      <c r="D3" s="43"/>
      <c r="E3" s="42"/>
    </row>
    <row r="4" spans="1:6" s="47" customFormat="1" ht="15.75" x14ac:dyDescent="0.25">
      <c r="A4" s="105"/>
      <c r="B4" s="105"/>
      <c r="C4" s="44" t="s">
        <v>22</v>
      </c>
      <c r="D4" s="45"/>
      <c r="E4" s="46"/>
    </row>
    <row r="5" spans="1:6" ht="12" customHeight="1" x14ac:dyDescent="0.25">
      <c r="A5" s="48"/>
      <c r="B5" s="49"/>
    </row>
    <row r="6" spans="1:6" s="24" customFormat="1" ht="15.75" x14ac:dyDescent="0.25">
      <c r="A6" s="50" t="s">
        <v>7</v>
      </c>
      <c r="B6" s="50" t="s">
        <v>15</v>
      </c>
      <c r="C6" s="50" t="s">
        <v>8</v>
      </c>
      <c r="D6" s="51" t="s">
        <v>9</v>
      </c>
      <c r="E6" s="50" t="s">
        <v>3</v>
      </c>
    </row>
    <row r="7" spans="1:6" s="24" customFormat="1" ht="6" customHeight="1" x14ac:dyDescent="0.25">
      <c r="A7" s="17"/>
      <c r="B7" s="17"/>
      <c r="C7" s="17"/>
      <c r="D7" s="20"/>
      <c r="E7" s="17"/>
    </row>
    <row r="8" spans="1:6" s="52" customFormat="1" ht="14.25" customHeight="1" x14ac:dyDescent="0.2">
      <c r="A8" s="95">
        <v>1</v>
      </c>
      <c r="B8" s="93" t="s">
        <v>76</v>
      </c>
      <c r="C8" s="92" t="s">
        <v>169</v>
      </c>
      <c r="D8" s="23"/>
      <c r="E8" s="44" t="s">
        <v>22</v>
      </c>
      <c r="F8" s="18"/>
    </row>
    <row r="9" spans="1:6" s="52" customFormat="1" ht="14.25" customHeight="1" x14ac:dyDescent="0.2">
      <c r="A9" s="95">
        <v>2</v>
      </c>
      <c r="B9" s="94" t="s">
        <v>77</v>
      </c>
      <c r="C9" s="95" t="s">
        <v>170</v>
      </c>
      <c r="D9" s="23"/>
      <c r="E9" s="44" t="s">
        <v>22</v>
      </c>
      <c r="F9" s="18"/>
    </row>
    <row r="10" spans="1:6" s="52" customFormat="1" ht="14.25" customHeight="1" x14ac:dyDescent="0.2">
      <c r="A10" s="95">
        <v>3</v>
      </c>
      <c r="B10" s="96" t="s">
        <v>70</v>
      </c>
      <c r="C10" s="95" t="s">
        <v>172</v>
      </c>
      <c r="D10" s="23"/>
      <c r="E10" s="44" t="s">
        <v>22</v>
      </c>
      <c r="F10" s="18"/>
    </row>
    <row r="11" spans="1:6" s="52" customFormat="1" ht="14.25" customHeight="1" x14ac:dyDescent="0.2">
      <c r="A11" s="95">
        <v>4</v>
      </c>
      <c r="B11" s="94" t="s">
        <v>79</v>
      </c>
      <c r="C11" s="95" t="s">
        <v>171</v>
      </c>
      <c r="D11" s="23"/>
      <c r="E11" s="44" t="s">
        <v>22</v>
      </c>
      <c r="F11" s="18"/>
    </row>
    <row r="12" spans="1:6" s="52" customFormat="1" ht="14.25" customHeight="1" x14ac:dyDescent="0.2">
      <c r="A12" s="95">
        <v>5</v>
      </c>
      <c r="B12" s="96" t="s">
        <v>81</v>
      </c>
      <c r="C12" s="95" t="s">
        <v>173</v>
      </c>
      <c r="D12" s="23"/>
      <c r="E12" s="44" t="s">
        <v>22</v>
      </c>
      <c r="F12" s="18"/>
    </row>
    <row r="13" spans="1:6" s="52" customFormat="1" ht="14.25" customHeight="1" x14ac:dyDescent="0.2">
      <c r="A13" s="95">
        <v>6</v>
      </c>
      <c r="B13" s="96" t="s">
        <v>82</v>
      </c>
      <c r="C13" s="95" t="s">
        <v>174</v>
      </c>
      <c r="D13" s="23"/>
      <c r="E13" s="44" t="s">
        <v>22</v>
      </c>
      <c r="F13" s="18"/>
    </row>
    <row r="14" spans="1:6" s="52" customFormat="1" ht="14.25" customHeight="1" x14ac:dyDescent="0.2">
      <c r="A14" s="95">
        <v>7</v>
      </c>
      <c r="B14" s="96" t="s">
        <v>83</v>
      </c>
      <c r="C14" s="95" t="s">
        <v>176</v>
      </c>
      <c r="D14" s="23"/>
      <c r="E14" s="44" t="s">
        <v>22</v>
      </c>
      <c r="F14" s="18"/>
    </row>
    <row r="15" spans="1:6" s="52" customFormat="1" ht="14.25" customHeight="1" x14ac:dyDescent="0.2">
      <c r="A15" s="95">
        <v>8</v>
      </c>
      <c r="B15" s="94" t="s">
        <v>84</v>
      </c>
      <c r="C15" s="95" t="s">
        <v>175</v>
      </c>
      <c r="D15" s="22"/>
      <c r="E15" s="44" t="s">
        <v>22</v>
      </c>
      <c r="F15" s="18"/>
    </row>
    <row r="16" spans="1:6" s="52" customFormat="1" ht="14.25" customHeight="1" x14ac:dyDescent="0.2">
      <c r="A16" s="95">
        <v>9</v>
      </c>
      <c r="B16" s="94" t="s">
        <v>85</v>
      </c>
      <c r="C16" s="95" t="s">
        <v>177</v>
      </c>
      <c r="D16" s="25"/>
      <c r="E16" s="44" t="s">
        <v>22</v>
      </c>
      <c r="F16" s="18"/>
    </row>
    <row r="17" spans="1:6" s="52" customFormat="1" ht="14.25" customHeight="1" x14ac:dyDescent="0.2">
      <c r="A17" s="95">
        <v>10</v>
      </c>
      <c r="B17" s="94" t="s">
        <v>86</v>
      </c>
      <c r="C17" s="95" t="s">
        <v>178</v>
      </c>
      <c r="D17" s="25"/>
      <c r="E17" s="44" t="s">
        <v>22</v>
      </c>
      <c r="F17" s="18"/>
    </row>
    <row r="18" spans="1:6" s="52" customFormat="1" ht="14.25" customHeight="1" x14ac:dyDescent="0.25">
      <c r="A18" s="95">
        <v>11</v>
      </c>
      <c r="B18" s="95" t="s">
        <v>87</v>
      </c>
      <c r="C18" s="97" t="s">
        <v>180</v>
      </c>
      <c r="D18" s="25"/>
      <c r="E18" s="44" t="s">
        <v>22</v>
      </c>
      <c r="F18" s="18"/>
    </row>
    <row r="19" spans="1:6" s="52" customFormat="1" ht="14.25" customHeight="1" x14ac:dyDescent="0.2">
      <c r="A19" s="95">
        <v>12</v>
      </c>
      <c r="B19" s="98" t="s">
        <v>88</v>
      </c>
      <c r="C19" s="99" t="s">
        <v>179</v>
      </c>
      <c r="D19" s="25"/>
      <c r="E19" s="44" t="s">
        <v>22</v>
      </c>
      <c r="F19" s="18"/>
    </row>
    <row r="20" spans="1:6" s="52" customFormat="1" ht="14.25" customHeight="1" x14ac:dyDescent="0.2">
      <c r="A20" s="95">
        <v>13</v>
      </c>
      <c r="B20" s="94" t="s">
        <v>89</v>
      </c>
      <c r="C20" s="95" t="s">
        <v>169</v>
      </c>
      <c r="D20" s="23"/>
      <c r="E20" s="44" t="s">
        <v>22</v>
      </c>
      <c r="F20" s="18"/>
    </row>
    <row r="21" spans="1:6" s="52" customFormat="1" ht="14.25" customHeight="1" x14ac:dyDescent="0.2">
      <c r="A21" s="95">
        <v>14</v>
      </c>
      <c r="B21" s="94" t="s">
        <v>90</v>
      </c>
      <c r="C21" s="95" t="s">
        <v>183</v>
      </c>
      <c r="D21" s="23"/>
      <c r="E21" s="44" t="s">
        <v>22</v>
      </c>
      <c r="F21" s="18"/>
    </row>
    <row r="22" spans="1:6" s="52" customFormat="1" ht="14.25" customHeight="1" x14ac:dyDescent="0.2">
      <c r="A22" s="95">
        <v>15</v>
      </c>
      <c r="B22" s="96" t="s">
        <v>92</v>
      </c>
      <c r="C22" s="95" t="s">
        <v>172</v>
      </c>
      <c r="D22" s="22"/>
      <c r="E22" s="44" t="s">
        <v>22</v>
      </c>
      <c r="F22" s="18"/>
    </row>
    <row r="23" spans="1:6" s="52" customFormat="1" ht="14.25" customHeight="1" x14ac:dyDescent="0.2">
      <c r="A23" s="95">
        <v>16</v>
      </c>
      <c r="B23" s="94" t="s">
        <v>93</v>
      </c>
      <c r="C23" s="95" t="s">
        <v>181</v>
      </c>
      <c r="D23" s="25"/>
      <c r="E23" s="44" t="s">
        <v>22</v>
      </c>
      <c r="F23" s="18"/>
    </row>
    <row r="24" spans="1:6" s="52" customFormat="1" ht="14.25" customHeight="1" x14ac:dyDescent="0.2">
      <c r="A24" s="95">
        <v>17</v>
      </c>
      <c r="B24" s="96" t="s">
        <v>94</v>
      </c>
      <c r="C24" s="95" t="s">
        <v>173</v>
      </c>
      <c r="D24" s="25"/>
      <c r="E24" s="44" t="s">
        <v>22</v>
      </c>
      <c r="F24" s="18"/>
    </row>
    <row r="25" spans="1:6" s="52" customFormat="1" ht="14.25" customHeight="1" x14ac:dyDescent="0.2">
      <c r="A25" s="95">
        <v>18</v>
      </c>
      <c r="B25" s="100" t="s">
        <v>95</v>
      </c>
      <c r="C25" s="92" t="s">
        <v>174</v>
      </c>
      <c r="D25" s="25"/>
      <c r="E25" s="44" t="s">
        <v>22</v>
      </c>
      <c r="F25" s="18"/>
    </row>
    <row r="26" spans="1:6" s="52" customFormat="1" ht="14.25" customHeight="1" x14ac:dyDescent="0.2">
      <c r="A26" s="95">
        <v>19</v>
      </c>
      <c r="B26" s="96" t="s">
        <v>96</v>
      </c>
      <c r="C26" s="95" t="s">
        <v>176</v>
      </c>
      <c r="D26" s="53"/>
      <c r="E26" s="44" t="s">
        <v>22</v>
      </c>
      <c r="F26" s="18"/>
    </row>
    <row r="27" spans="1:6" s="52" customFormat="1" ht="14.25" customHeight="1" x14ac:dyDescent="0.2">
      <c r="A27" s="95">
        <v>20</v>
      </c>
      <c r="B27" s="94" t="s">
        <v>97</v>
      </c>
      <c r="C27" s="95" t="s">
        <v>175</v>
      </c>
      <c r="D27" s="53"/>
      <c r="E27" s="44" t="s">
        <v>22</v>
      </c>
      <c r="F27" s="18"/>
    </row>
    <row r="28" spans="1:6" s="52" customFormat="1" ht="14.25" customHeight="1" x14ac:dyDescent="0.2">
      <c r="A28" s="95">
        <v>21</v>
      </c>
      <c r="B28" s="94" t="s">
        <v>98</v>
      </c>
      <c r="C28" s="95" t="s">
        <v>177</v>
      </c>
      <c r="D28" s="53"/>
      <c r="E28" s="44" t="s">
        <v>22</v>
      </c>
      <c r="F28" s="18"/>
    </row>
    <row r="29" spans="1:6" s="52" customFormat="1" ht="14.25" customHeight="1" x14ac:dyDescent="0.2">
      <c r="A29" s="95">
        <v>22</v>
      </c>
      <c r="B29" s="94" t="s">
        <v>99</v>
      </c>
      <c r="C29" s="95" t="s">
        <v>178</v>
      </c>
      <c r="D29" s="53"/>
      <c r="E29" s="44" t="s">
        <v>22</v>
      </c>
      <c r="F29" s="18"/>
    </row>
    <row r="30" spans="1:6" s="52" customFormat="1" ht="14.25" customHeight="1" x14ac:dyDescent="0.25">
      <c r="A30" s="95">
        <v>23</v>
      </c>
      <c r="B30" s="95" t="s">
        <v>100</v>
      </c>
      <c r="C30" s="97" t="s">
        <v>180</v>
      </c>
      <c r="D30" s="53"/>
      <c r="E30" s="44" t="s">
        <v>22</v>
      </c>
      <c r="F30" s="18"/>
    </row>
    <row r="31" spans="1:6" s="52" customFormat="1" ht="14.25" customHeight="1" x14ac:dyDescent="0.2">
      <c r="A31" s="95">
        <v>24</v>
      </c>
      <c r="B31" s="101" t="s">
        <v>184</v>
      </c>
      <c r="C31" s="97" t="s">
        <v>182</v>
      </c>
      <c r="D31" s="53"/>
      <c r="E31" s="44" t="s">
        <v>22</v>
      </c>
      <c r="F31" s="18"/>
    </row>
    <row r="32" spans="1:6" s="52" customFormat="1" ht="14.25" customHeight="1" x14ac:dyDescent="0.2">
      <c r="A32" s="95">
        <v>25</v>
      </c>
      <c r="B32" s="93" t="s">
        <v>102</v>
      </c>
      <c r="C32" s="92" t="s">
        <v>170</v>
      </c>
      <c r="D32" s="53"/>
      <c r="E32" s="44" t="s">
        <v>22</v>
      </c>
      <c r="F32" s="18"/>
    </row>
    <row r="33" spans="1:6" s="52" customFormat="1" ht="14.25" customHeight="1" x14ac:dyDescent="0.2">
      <c r="A33" s="95">
        <v>26</v>
      </c>
      <c r="B33" s="96" t="s">
        <v>103</v>
      </c>
      <c r="C33" s="95" t="s">
        <v>172</v>
      </c>
      <c r="D33" s="53"/>
      <c r="E33" s="44" t="s">
        <v>22</v>
      </c>
      <c r="F33" s="18"/>
    </row>
    <row r="34" spans="1:6" s="52" customFormat="1" ht="14.25" customHeight="1" x14ac:dyDescent="0.2">
      <c r="A34" s="95">
        <v>27</v>
      </c>
      <c r="B34" s="94" t="s">
        <v>104</v>
      </c>
      <c r="C34" s="95" t="s">
        <v>171</v>
      </c>
      <c r="D34" s="53"/>
      <c r="E34" s="44" t="s">
        <v>22</v>
      </c>
      <c r="F34" s="18"/>
    </row>
    <row r="35" spans="1:6" s="52" customFormat="1" ht="14.25" customHeight="1" x14ac:dyDescent="0.2">
      <c r="A35" s="95">
        <v>28</v>
      </c>
      <c r="B35" s="96" t="s">
        <v>105</v>
      </c>
      <c r="C35" s="95" t="s">
        <v>173</v>
      </c>
      <c r="D35" s="53"/>
      <c r="E35" s="44" t="s">
        <v>22</v>
      </c>
      <c r="F35" s="18"/>
    </row>
    <row r="36" spans="1:6" s="52" customFormat="1" ht="14.25" customHeight="1" x14ac:dyDescent="0.2">
      <c r="A36" s="95">
        <v>29</v>
      </c>
      <c r="B36" s="96" t="s">
        <v>106</v>
      </c>
      <c r="C36" s="95" t="s">
        <v>174</v>
      </c>
      <c r="D36" s="53"/>
      <c r="E36" s="44" t="s">
        <v>22</v>
      </c>
      <c r="F36" s="18"/>
    </row>
    <row r="37" spans="1:6" s="52" customFormat="1" ht="14.25" customHeight="1" x14ac:dyDescent="0.2">
      <c r="A37" s="95">
        <v>30</v>
      </c>
      <c r="B37" s="93" t="s">
        <v>107</v>
      </c>
      <c r="C37" s="92" t="s">
        <v>175</v>
      </c>
      <c r="D37" s="53"/>
      <c r="E37" s="44" t="s">
        <v>22</v>
      </c>
      <c r="F37" s="18"/>
    </row>
    <row r="38" spans="1:6" s="52" customFormat="1" ht="14.25" customHeight="1" x14ac:dyDescent="0.2">
      <c r="A38" s="95">
        <v>31</v>
      </c>
      <c r="B38" s="94" t="s">
        <v>108</v>
      </c>
      <c r="C38" s="95" t="s">
        <v>177</v>
      </c>
      <c r="D38" s="53"/>
      <c r="E38" s="44" t="s">
        <v>22</v>
      </c>
      <c r="F38" s="18"/>
    </row>
    <row r="39" spans="1:6" s="52" customFormat="1" ht="14.25" customHeight="1" x14ac:dyDescent="0.2">
      <c r="A39" s="95">
        <v>32</v>
      </c>
      <c r="B39" s="93" t="s">
        <v>109</v>
      </c>
      <c r="C39" s="92" t="s">
        <v>178</v>
      </c>
      <c r="D39" s="53"/>
      <c r="E39" s="44" t="s">
        <v>22</v>
      </c>
      <c r="F39" s="18"/>
    </row>
    <row r="40" spans="1:6" s="52" customFormat="1" ht="14.25" customHeight="1" x14ac:dyDescent="0.25">
      <c r="A40" s="95">
        <v>33</v>
      </c>
      <c r="B40" s="95" t="s">
        <v>185</v>
      </c>
      <c r="C40" s="97" t="s">
        <v>180</v>
      </c>
      <c r="D40" s="53"/>
      <c r="E40" s="44" t="s">
        <v>22</v>
      </c>
      <c r="F40" s="18"/>
    </row>
    <row r="41" spans="1:6" s="52" customFormat="1" ht="14.25" customHeight="1" x14ac:dyDescent="0.2">
      <c r="A41" s="95">
        <v>34</v>
      </c>
      <c r="B41" s="101" t="s">
        <v>186</v>
      </c>
      <c r="C41" s="97" t="s">
        <v>182</v>
      </c>
      <c r="D41" s="53"/>
      <c r="E41" s="44" t="s">
        <v>22</v>
      </c>
      <c r="F41" s="18"/>
    </row>
    <row r="42" spans="1:6" s="52" customFormat="1" ht="14.25" customHeight="1" x14ac:dyDescent="0.2">
      <c r="A42" s="95">
        <v>35</v>
      </c>
      <c r="B42" s="94" t="s">
        <v>112</v>
      </c>
      <c r="C42" s="95" t="s">
        <v>170</v>
      </c>
      <c r="D42" s="53"/>
      <c r="E42" s="44" t="s">
        <v>22</v>
      </c>
      <c r="F42" s="18"/>
    </row>
    <row r="43" spans="1:6" s="52" customFormat="1" ht="14.25" customHeight="1" x14ac:dyDescent="0.2">
      <c r="A43" s="95">
        <v>36</v>
      </c>
      <c r="B43" s="96" t="s">
        <v>71</v>
      </c>
      <c r="C43" s="95" t="s">
        <v>172</v>
      </c>
      <c r="D43" s="53"/>
      <c r="E43" s="44" t="s">
        <v>22</v>
      </c>
      <c r="F43" s="18"/>
    </row>
    <row r="44" spans="1:6" s="52" customFormat="1" ht="14.25" customHeight="1" x14ac:dyDescent="0.2">
      <c r="A44" s="95">
        <v>37</v>
      </c>
      <c r="B44" s="94" t="s">
        <v>113</v>
      </c>
      <c r="C44" s="95" t="s">
        <v>181</v>
      </c>
      <c r="D44" s="53"/>
      <c r="E44" s="44" t="s">
        <v>22</v>
      </c>
      <c r="F44" s="18"/>
    </row>
    <row r="45" spans="1:6" s="52" customFormat="1" ht="14.25" customHeight="1" x14ac:dyDescent="0.2">
      <c r="A45" s="95">
        <v>38</v>
      </c>
      <c r="B45" s="96" t="s">
        <v>114</v>
      </c>
      <c r="C45" s="95" t="s">
        <v>173</v>
      </c>
      <c r="D45" s="53"/>
      <c r="E45" s="44" t="s">
        <v>22</v>
      </c>
      <c r="F45" s="18"/>
    </row>
    <row r="46" spans="1:6" s="52" customFormat="1" ht="14.25" customHeight="1" x14ac:dyDescent="0.2">
      <c r="A46" s="95">
        <v>39</v>
      </c>
      <c r="B46" s="96" t="s">
        <v>115</v>
      </c>
      <c r="C46" s="95" t="s">
        <v>174</v>
      </c>
      <c r="D46" s="53"/>
      <c r="E46" s="44" t="s">
        <v>22</v>
      </c>
      <c r="F46" s="18"/>
    </row>
    <row r="47" spans="1:6" s="52" customFormat="1" ht="14.25" customHeight="1" x14ac:dyDescent="0.2">
      <c r="A47" s="95">
        <v>40</v>
      </c>
      <c r="B47" s="93" t="s">
        <v>116</v>
      </c>
      <c r="C47" s="92" t="s">
        <v>175</v>
      </c>
      <c r="D47" s="53"/>
      <c r="E47" s="44" t="s">
        <v>22</v>
      </c>
      <c r="F47" s="18"/>
    </row>
    <row r="48" spans="1:6" s="52" customFormat="1" ht="14.25" customHeight="1" x14ac:dyDescent="0.2">
      <c r="A48" s="95">
        <v>41</v>
      </c>
      <c r="B48" s="94" t="s">
        <v>117</v>
      </c>
      <c r="C48" s="95" t="s">
        <v>177</v>
      </c>
      <c r="D48" s="53"/>
      <c r="E48" s="44" t="s">
        <v>22</v>
      </c>
      <c r="F48" s="18"/>
    </row>
    <row r="49" spans="1:6" s="52" customFormat="1" ht="14.25" customHeight="1" x14ac:dyDescent="0.2">
      <c r="A49" s="95">
        <v>42</v>
      </c>
      <c r="B49" s="94" t="s">
        <v>118</v>
      </c>
      <c r="C49" s="95" t="s">
        <v>178</v>
      </c>
      <c r="D49" s="53"/>
      <c r="E49" s="44" t="s">
        <v>22</v>
      </c>
      <c r="F49" s="18"/>
    </row>
    <row r="50" spans="1:6" s="52" customFormat="1" ht="14.25" customHeight="1" x14ac:dyDescent="0.25">
      <c r="A50" s="95">
        <v>43</v>
      </c>
      <c r="B50" s="92" t="s">
        <v>119</v>
      </c>
      <c r="C50" s="99" t="s">
        <v>180</v>
      </c>
      <c r="D50" s="53"/>
      <c r="E50" s="44" t="s">
        <v>22</v>
      </c>
      <c r="F50" s="18"/>
    </row>
    <row r="51" spans="1:6" s="52" customFormat="1" ht="14.25" customHeight="1" x14ac:dyDescent="0.2">
      <c r="A51" s="95">
        <v>44</v>
      </c>
      <c r="B51" s="94" t="s">
        <v>120</v>
      </c>
      <c r="C51" s="95" t="s">
        <v>170</v>
      </c>
      <c r="D51" s="53"/>
      <c r="E51" s="44" t="s">
        <v>22</v>
      </c>
      <c r="F51" s="18"/>
    </row>
    <row r="52" spans="1:6" s="52" customFormat="1" ht="14.25" customHeight="1" x14ac:dyDescent="0.2">
      <c r="A52" s="95">
        <v>45</v>
      </c>
      <c r="B52" s="96" t="s">
        <v>121</v>
      </c>
      <c r="C52" s="95" t="s">
        <v>172</v>
      </c>
      <c r="D52" s="53"/>
      <c r="E52" s="44" t="s">
        <v>22</v>
      </c>
      <c r="F52" s="18"/>
    </row>
    <row r="53" spans="1:6" s="52" customFormat="1" ht="14.25" customHeight="1" x14ac:dyDescent="0.2">
      <c r="A53" s="95">
        <v>46</v>
      </c>
      <c r="B53" s="94" t="s">
        <v>122</v>
      </c>
      <c r="C53" s="95" t="s">
        <v>181</v>
      </c>
      <c r="D53" s="53"/>
      <c r="E53" s="44" t="s">
        <v>22</v>
      </c>
      <c r="F53" s="18"/>
    </row>
    <row r="54" spans="1:6" s="52" customFormat="1" ht="14.25" customHeight="1" x14ac:dyDescent="0.2">
      <c r="A54" s="95">
        <v>47</v>
      </c>
      <c r="B54" s="96" t="s">
        <v>123</v>
      </c>
      <c r="C54" s="95" t="s">
        <v>173</v>
      </c>
      <c r="D54" s="53"/>
      <c r="E54" s="44" t="s">
        <v>22</v>
      </c>
      <c r="F54" s="18"/>
    </row>
    <row r="55" spans="1:6" s="52" customFormat="1" ht="14.25" customHeight="1" x14ac:dyDescent="0.2">
      <c r="A55" s="95">
        <v>48</v>
      </c>
      <c r="B55" s="94" t="s">
        <v>124</v>
      </c>
      <c r="C55" s="95" t="s">
        <v>175</v>
      </c>
      <c r="D55" s="53"/>
      <c r="E55" s="44" t="s">
        <v>22</v>
      </c>
      <c r="F55" s="18"/>
    </row>
    <row r="56" spans="1:6" s="52" customFormat="1" ht="14.25" customHeight="1" x14ac:dyDescent="0.2">
      <c r="A56" s="95">
        <v>49</v>
      </c>
      <c r="B56" s="94" t="s">
        <v>125</v>
      </c>
      <c r="C56" s="95" t="s">
        <v>177</v>
      </c>
      <c r="D56" s="53"/>
      <c r="E56" s="44" t="s">
        <v>22</v>
      </c>
      <c r="F56" s="18"/>
    </row>
    <row r="57" spans="1:6" s="52" customFormat="1" ht="14.25" customHeight="1" x14ac:dyDescent="0.2">
      <c r="A57" s="95">
        <v>50</v>
      </c>
      <c r="B57" s="94" t="s">
        <v>126</v>
      </c>
      <c r="C57" s="95" t="s">
        <v>178</v>
      </c>
      <c r="D57" s="53"/>
      <c r="E57" s="44" t="s">
        <v>22</v>
      </c>
      <c r="F57" s="18"/>
    </row>
    <row r="58" spans="1:6" s="52" customFormat="1" ht="14.25" customHeight="1" x14ac:dyDescent="0.25">
      <c r="A58" s="95">
        <v>51</v>
      </c>
      <c r="B58" s="92" t="s">
        <v>127</v>
      </c>
      <c r="C58" s="99" t="s">
        <v>180</v>
      </c>
      <c r="D58" s="53"/>
      <c r="E58" s="44" t="s">
        <v>22</v>
      </c>
      <c r="F58" s="18"/>
    </row>
    <row r="59" spans="1:6" s="52" customFormat="1" ht="14.25" customHeight="1" x14ac:dyDescent="0.2">
      <c r="A59" s="95">
        <v>52</v>
      </c>
      <c r="B59" s="94" t="s">
        <v>128</v>
      </c>
      <c r="C59" s="95" t="s">
        <v>170</v>
      </c>
      <c r="D59" s="53"/>
      <c r="E59" s="44" t="s">
        <v>22</v>
      </c>
      <c r="F59" s="18"/>
    </row>
    <row r="60" spans="1:6" s="52" customFormat="1" ht="14.25" customHeight="1" x14ac:dyDescent="0.2">
      <c r="A60" s="95">
        <v>53</v>
      </c>
      <c r="B60" s="96" t="s">
        <v>129</v>
      </c>
      <c r="C60" s="95" t="s">
        <v>172</v>
      </c>
      <c r="D60" s="53"/>
      <c r="E60" s="44" t="s">
        <v>22</v>
      </c>
      <c r="F60" s="18"/>
    </row>
    <row r="61" spans="1:6" s="52" customFormat="1" ht="14.25" customHeight="1" x14ac:dyDescent="0.2">
      <c r="A61" s="95">
        <v>54</v>
      </c>
      <c r="B61" s="94" t="s">
        <v>130</v>
      </c>
      <c r="C61" s="95" t="s">
        <v>181</v>
      </c>
      <c r="D61" s="53"/>
      <c r="E61" s="44" t="s">
        <v>22</v>
      </c>
      <c r="F61" s="18"/>
    </row>
    <row r="62" spans="1:6" s="52" customFormat="1" ht="14.25" customHeight="1" x14ac:dyDescent="0.2">
      <c r="A62" s="95">
        <v>55</v>
      </c>
      <c r="B62" s="100" t="s">
        <v>131</v>
      </c>
      <c r="C62" s="92" t="s">
        <v>173</v>
      </c>
      <c r="D62" s="53"/>
      <c r="E62" s="44" t="s">
        <v>22</v>
      </c>
      <c r="F62" s="18"/>
    </row>
    <row r="63" spans="1:6" s="52" customFormat="1" ht="14.25" customHeight="1" x14ac:dyDescent="0.2">
      <c r="A63" s="95">
        <v>56</v>
      </c>
      <c r="B63" s="93" t="s">
        <v>132</v>
      </c>
      <c r="C63" s="92" t="s">
        <v>175</v>
      </c>
      <c r="D63" s="53"/>
      <c r="E63" s="44" t="s">
        <v>22</v>
      </c>
      <c r="F63" s="18"/>
    </row>
    <row r="64" spans="1:6" s="52" customFormat="1" ht="14.25" customHeight="1" x14ac:dyDescent="0.2">
      <c r="A64" s="95">
        <v>57</v>
      </c>
      <c r="B64" s="94" t="s">
        <v>133</v>
      </c>
      <c r="C64" s="95" t="s">
        <v>177</v>
      </c>
      <c r="D64" s="53"/>
      <c r="E64" s="44" t="s">
        <v>22</v>
      </c>
      <c r="F64" s="18"/>
    </row>
    <row r="65" spans="1:6" s="52" customFormat="1" ht="14.25" customHeight="1" x14ac:dyDescent="0.25">
      <c r="A65" s="95">
        <v>58</v>
      </c>
      <c r="B65" s="95" t="s">
        <v>187</v>
      </c>
      <c r="C65" s="97" t="s">
        <v>180</v>
      </c>
      <c r="D65" s="53"/>
      <c r="E65" s="44" t="s">
        <v>22</v>
      </c>
      <c r="F65" s="18"/>
    </row>
    <row r="66" spans="1:6" s="52" customFormat="1" ht="14.25" customHeight="1" x14ac:dyDescent="0.2">
      <c r="A66" s="95">
        <v>59</v>
      </c>
      <c r="B66" s="93" t="s">
        <v>135</v>
      </c>
      <c r="C66" s="92" t="s">
        <v>170</v>
      </c>
      <c r="D66" s="53"/>
      <c r="E66" s="44" t="s">
        <v>22</v>
      </c>
      <c r="F66" s="18"/>
    </row>
    <row r="67" spans="1:6" s="52" customFormat="1" ht="14.25" customHeight="1" x14ac:dyDescent="0.2">
      <c r="A67" s="95">
        <v>60</v>
      </c>
      <c r="B67" s="96" t="s">
        <v>136</v>
      </c>
      <c r="C67" s="95" t="s">
        <v>172</v>
      </c>
      <c r="D67" s="53"/>
      <c r="E67" s="44" t="s">
        <v>22</v>
      </c>
      <c r="F67" s="18"/>
    </row>
    <row r="68" spans="1:6" s="52" customFormat="1" ht="14.25" customHeight="1" x14ac:dyDescent="0.2">
      <c r="A68" s="95">
        <v>61</v>
      </c>
      <c r="B68" s="94" t="s">
        <v>56</v>
      </c>
      <c r="C68" s="95" t="s">
        <v>181</v>
      </c>
      <c r="D68" s="53"/>
      <c r="E68" s="44" t="s">
        <v>22</v>
      </c>
      <c r="F68" s="18"/>
    </row>
    <row r="69" spans="1:6" s="52" customFormat="1" ht="14.25" customHeight="1" x14ac:dyDescent="0.2">
      <c r="A69" s="95">
        <v>62</v>
      </c>
      <c r="B69" s="96" t="s">
        <v>137</v>
      </c>
      <c r="C69" s="95" t="s">
        <v>173</v>
      </c>
      <c r="D69" s="53"/>
      <c r="E69" s="44" t="s">
        <v>22</v>
      </c>
      <c r="F69" s="18"/>
    </row>
    <row r="70" spans="1:6" s="52" customFormat="1" ht="14.25" customHeight="1" x14ac:dyDescent="0.2">
      <c r="A70" s="95">
        <v>63</v>
      </c>
      <c r="B70" s="93" t="s">
        <v>138</v>
      </c>
      <c r="C70" s="92" t="s">
        <v>175</v>
      </c>
      <c r="D70" s="53"/>
      <c r="E70" s="44" t="s">
        <v>22</v>
      </c>
      <c r="F70" s="18"/>
    </row>
    <row r="71" spans="1:6" s="52" customFormat="1" ht="14.25" customHeight="1" x14ac:dyDescent="0.2">
      <c r="A71" s="95">
        <v>64</v>
      </c>
      <c r="B71" s="94" t="s">
        <v>139</v>
      </c>
      <c r="C71" s="95" t="s">
        <v>177</v>
      </c>
      <c r="D71" s="53"/>
      <c r="E71" s="44" t="s">
        <v>22</v>
      </c>
      <c r="F71" s="18"/>
    </row>
    <row r="72" spans="1:6" s="52" customFormat="1" ht="14.25" customHeight="1" x14ac:dyDescent="0.25">
      <c r="A72" s="95">
        <v>65</v>
      </c>
      <c r="B72" s="95" t="s">
        <v>140</v>
      </c>
      <c r="C72" s="97" t="s">
        <v>180</v>
      </c>
      <c r="D72" s="53"/>
      <c r="E72" s="44" t="s">
        <v>22</v>
      </c>
      <c r="F72" s="18"/>
    </row>
    <row r="73" spans="1:6" s="52" customFormat="1" ht="14.25" customHeight="1" x14ac:dyDescent="0.2">
      <c r="A73" s="95">
        <v>66</v>
      </c>
      <c r="B73" s="94" t="s">
        <v>141</v>
      </c>
      <c r="C73" s="95" t="s">
        <v>170</v>
      </c>
      <c r="D73" s="53"/>
      <c r="E73" s="44" t="s">
        <v>22</v>
      </c>
      <c r="F73" s="18"/>
    </row>
    <row r="74" spans="1:6" s="52" customFormat="1" ht="14.25" customHeight="1" x14ac:dyDescent="0.2">
      <c r="A74" s="95">
        <v>67</v>
      </c>
      <c r="B74" s="96" t="s">
        <v>142</v>
      </c>
      <c r="C74" s="95" t="s">
        <v>172</v>
      </c>
      <c r="D74" s="53"/>
      <c r="E74" s="44" t="s">
        <v>22</v>
      </c>
      <c r="F74" s="18"/>
    </row>
    <row r="75" spans="1:6" s="52" customFormat="1" ht="14.25" customHeight="1" x14ac:dyDescent="0.2">
      <c r="A75" s="95">
        <v>68</v>
      </c>
      <c r="B75" s="94" t="s">
        <v>143</v>
      </c>
      <c r="C75" s="95" t="s">
        <v>171</v>
      </c>
      <c r="D75" s="53"/>
      <c r="E75" s="44" t="s">
        <v>22</v>
      </c>
      <c r="F75" s="18"/>
    </row>
    <row r="76" spans="1:6" s="52" customFormat="1" ht="14.25" customHeight="1" x14ac:dyDescent="0.2">
      <c r="A76" s="95">
        <v>69</v>
      </c>
      <c r="B76" s="96" t="s">
        <v>144</v>
      </c>
      <c r="C76" s="95" t="s">
        <v>173</v>
      </c>
      <c r="D76" s="53"/>
      <c r="E76" s="44" t="s">
        <v>22</v>
      </c>
      <c r="F76" s="18"/>
    </row>
    <row r="77" spans="1:6" s="52" customFormat="1" ht="14.25" customHeight="1" x14ac:dyDescent="0.2">
      <c r="A77" s="95">
        <v>70</v>
      </c>
      <c r="B77" s="94" t="s">
        <v>145</v>
      </c>
      <c r="C77" s="95" t="s">
        <v>177</v>
      </c>
      <c r="D77" s="53"/>
      <c r="E77" s="44" t="s">
        <v>22</v>
      </c>
      <c r="F77" s="18"/>
    </row>
    <row r="78" spans="1:6" s="52" customFormat="1" ht="14.25" customHeight="1" x14ac:dyDescent="0.2">
      <c r="A78" s="95">
        <v>71</v>
      </c>
      <c r="B78" s="94" t="s">
        <v>146</v>
      </c>
      <c r="C78" s="95" t="s">
        <v>170</v>
      </c>
      <c r="D78" s="53"/>
      <c r="E78" s="44" t="s">
        <v>22</v>
      </c>
      <c r="F78" s="18"/>
    </row>
    <row r="79" spans="1:6" s="52" customFormat="1" ht="14.25" customHeight="1" x14ac:dyDescent="0.2">
      <c r="A79" s="95">
        <v>72</v>
      </c>
      <c r="B79" s="96" t="s">
        <v>73</v>
      </c>
      <c r="C79" s="95" t="s">
        <v>172</v>
      </c>
      <c r="D79" s="53"/>
      <c r="E79" s="44" t="s">
        <v>22</v>
      </c>
      <c r="F79" s="18"/>
    </row>
    <row r="80" spans="1:6" s="52" customFormat="1" ht="14.25" customHeight="1" x14ac:dyDescent="0.2">
      <c r="A80" s="95">
        <v>73</v>
      </c>
      <c r="B80" s="100" t="s">
        <v>147</v>
      </c>
      <c r="C80" s="92" t="s">
        <v>181</v>
      </c>
      <c r="D80" s="53"/>
      <c r="E80" s="44" t="s">
        <v>22</v>
      </c>
      <c r="F80" s="18"/>
    </row>
    <row r="81" spans="1:6" s="52" customFormat="1" ht="14.25" customHeight="1" x14ac:dyDescent="0.2">
      <c r="A81" s="95">
        <v>74</v>
      </c>
      <c r="B81" s="96" t="s">
        <v>148</v>
      </c>
      <c r="C81" s="95" t="s">
        <v>173</v>
      </c>
      <c r="D81" s="53"/>
      <c r="E81" s="44" t="s">
        <v>22</v>
      </c>
      <c r="F81" s="18"/>
    </row>
    <row r="82" spans="1:6" s="52" customFormat="1" ht="14.25" customHeight="1" x14ac:dyDescent="0.2">
      <c r="A82" s="95">
        <v>75</v>
      </c>
      <c r="B82" s="94" t="s">
        <v>149</v>
      </c>
      <c r="C82" s="95" t="s">
        <v>177</v>
      </c>
      <c r="D82" s="53"/>
      <c r="E82" s="44" t="s">
        <v>22</v>
      </c>
      <c r="F82" s="18"/>
    </row>
    <row r="83" spans="1:6" s="52" customFormat="1" ht="14.25" customHeight="1" x14ac:dyDescent="0.2">
      <c r="A83" s="95">
        <v>76</v>
      </c>
      <c r="B83" s="94" t="s">
        <v>150</v>
      </c>
      <c r="C83" s="95" t="s">
        <v>170</v>
      </c>
      <c r="D83" s="53"/>
      <c r="E83" s="44" t="s">
        <v>22</v>
      </c>
      <c r="F83" s="18"/>
    </row>
    <row r="84" spans="1:6" s="52" customFormat="1" ht="14.25" customHeight="1" x14ac:dyDescent="0.2">
      <c r="A84" s="95">
        <v>77</v>
      </c>
      <c r="B84" s="96" t="s">
        <v>151</v>
      </c>
      <c r="C84" s="95" t="s">
        <v>172</v>
      </c>
      <c r="D84" s="53"/>
      <c r="E84" s="44" t="s">
        <v>22</v>
      </c>
      <c r="F84" s="18"/>
    </row>
    <row r="85" spans="1:6" s="52" customFormat="1" ht="14.25" customHeight="1" x14ac:dyDescent="0.2">
      <c r="A85" s="95">
        <v>78</v>
      </c>
      <c r="B85" s="96" t="s">
        <v>152</v>
      </c>
      <c r="C85" s="95" t="s">
        <v>173</v>
      </c>
      <c r="D85" s="53"/>
      <c r="E85" s="44" t="s">
        <v>22</v>
      </c>
      <c r="F85" s="18"/>
    </row>
    <row r="86" spans="1:6" s="52" customFormat="1" ht="14.25" customHeight="1" x14ac:dyDescent="0.2">
      <c r="A86" s="95">
        <v>79</v>
      </c>
      <c r="B86" s="94" t="s">
        <v>153</v>
      </c>
      <c r="C86" s="95" t="s">
        <v>177</v>
      </c>
      <c r="D86" s="53"/>
      <c r="E86" s="44" t="s">
        <v>22</v>
      </c>
      <c r="F86" s="18"/>
    </row>
    <row r="87" spans="1:6" s="52" customFormat="1" ht="14.25" customHeight="1" x14ac:dyDescent="0.2">
      <c r="A87" s="95">
        <v>80</v>
      </c>
      <c r="B87" s="93" t="s">
        <v>154</v>
      </c>
      <c r="C87" s="92" t="s">
        <v>170</v>
      </c>
      <c r="D87" s="53"/>
      <c r="E87" s="44" t="s">
        <v>22</v>
      </c>
      <c r="F87" s="18"/>
    </row>
    <row r="88" spans="1:6" s="52" customFormat="1" ht="14.25" customHeight="1" x14ac:dyDescent="0.2">
      <c r="A88" s="95">
        <v>81</v>
      </c>
      <c r="B88" s="94" t="s">
        <v>155</v>
      </c>
      <c r="C88" s="95" t="s">
        <v>172</v>
      </c>
      <c r="D88" s="53"/>
      <c r="E88" s="44" t="s">
        <v>22</v>
      </c>
      <c r="F88" s="18"/>
    </row>
    <row r="89" spans="1:6" s="52" customFormat="1" ht="14.25" customHeight="1" x14ac:dyDescent="0.2">
      <c r="A89" s="95">
        <v>82</v>
      </c>
      <c r="B89" s="96" t="s">
        <v>156</v>
      </c>
      <c r="C89" s="95" t="s">
        <v>173</v>
      </c>
      <c r="D89" s="53"/>
      <c r="E89" s="44" t="s">
        <v>22</v>
      </c>
      <c r="F89" s="18"/>
    </row>
    <row r="90" spans="1:6" s="52" customFormat="1" ht="14.25" customHeight="1" x14ac:dyDescent="0.2">
      <c r="A90" s="95">
        <v>83</v>
      </c>
      <c r="B90" s="94" t="s">
        <v>157</v>
      </c>
      <c r="C90" s="95" t="s">
        <v>177</v>
      </c>
      <c r="D90" s="53"/>
      <c r="E90" s="44" t="s">
        <v>22</v>
      </c>
      <c r="F90" s="18"/>
    </row>
    <row r="91" spans="1:6" s="52" customFormat="1" ht="14.25" customHeight="1" x14ac:dyDescent="0.2">
      <c r="A91" s="95">
        <v>84</v>
      </c>
      <c r="B91" s="94" t="s">
        <v>158</v>
      </c>
      <c r="C91" s="95" t="s">
        <v>170</v>
      </c>
      <c r="D91" s="53"/>
      <c r="E91" s="44" t="s">
        <v>22</v>
      </c>
      <c r="F91" s="18"/>
    </row>
    <row r="92" spans="1:6" s="52" customFormat="1" ht="14.25" customHeight="1" x14ac:dyDescent="0.2">
      <c r="A92" s="95">
        <v>85</v>
      </c>
      <c r="B92" s="96" t="s">
        <v>159</v>
      </c>
      <c r="C92" s="95" t="s">
        <v>173</v>
      </c>
      <c r="D92" s="55"/>
      <c r="E92" s="44" t="s">
        <v>22</v>
      </c>
      <c r="F92" s="18"/>
    </row>
    <row r="93" spans="1:6" s="52" customFormat="1" ht="14.25" customHeight="1" x14ac:dyDescent="0.2">
      <c r="A93" s="95">
        <v>86</v>
      </c>
      <c r="B93" s="93" t="s">
        <v>160</v>
      </c>
      <c r="C93" s="92" t="s">
        <v>170</v>
      </c>
      <c r="D93" s="55"/>
      <c r="E93" s="44" t="s">
        <v>22</v>
      </c>
      <c r="F93" s="18"/>
    </row>
    <row r="94" spans="1:6" s="52" customFormat="1" ht="14.25" customHeight="1" x14ac:dyDescent="0.2">
      <c r="A94" s="95">
        <v>87</v>
      </c>
      <c r="B94" s="96" t="s">
        <v>161</v>
      </c>
      <c r="C94" s="95" t="s">
        <v>173</v>
      </c>
      <c r="D94" s="55"/>
      <c r="E94" s="44" t="s">
        <v>22</v>
      </c>
      <c r="F94" s="18"/>
    </row>
    <row r="95" spans="1:6" s="52" customFormat="1" ht="14.25" customHeight="1" x14ac:dyDescent="0.2">
      <c r="A95" s="95">
        <v>88</v>
      </c>
      <c r="B95" s="94" t="s">
        <v>162</v>
      </c>
      <c r="C95" s="95" t="s">
        <v>170</v>
      </c>
      <c r="D95" s="55"/>
      <c r="E95" s="44" t="s">
        <v>22</v>
      </c>
      <c r="F95" s="18"/>
    </row>
    <row r="96" spans="1:6" s="52" customFormat="1" ht="14.25" customHeight="1" x14ac:dyDescent="0.2">
      <c r="A96" s="95">
        <v>89</v>
      </c>
      <c r="B96" s="96" t="s">
        <v>163</v>
      </c>
      <c r="C96" s="95" t="s">
        <v>173</v>
      </c>
      <c r="D96" s="55"/>
      <c r="E96" s="44" t="s">
        <v>22</v>
      </c>
      <c r="F96" s="18"/>
    </row>
    <row r="97" spans="1:6" s="52" customFormat="1" ht="14.25" customHeight="1" x14ac:dyDescent="0.2">
      <c r="A97" s="95">
        <v>90</v>
      </c>
      <c r="B97" s="94" t="s">
        <v>164</v>
      </c>
      <c r="C97" s="95" t="s">
        <v>170</v>
      </c>
      <c r="D97" s="55"/>
      <c r="E97" s="44" t="s">
        <v>22</v>
      </c>
      <c r="F97" s="18"/>
    </row>
    <row r="98" spans="1:6" s="52" customFormat="1" ht="14.25" customHeight="1" x14ac:dyDescent="0.2">
      <c r="A98" s="95">
        <v>91</v>
      </c>
      <c r="B98" s="96" t="s">
        <v>165</v>
      </c>
      <c r="C98" s="95" t="s">
        <v>173</v>
      </c>
      <c r="D98" s="55"/>
      <c r="E98" s="44" t="s">
        <v>22</v>
      </c>
      <c r="F98" s="18"/>
    </row>
    <row r="99" spans="1:6" s="52" customFormat="1" ht="14.25" customHeight="1" x14ac:dyDescent="0.2">
      <c r="A99" s="95">
        <v>92</v>
      </c>
      <c r="B99" s="94" t="s">
        <v>166</v>
      </c>
      <c r="C99" s="95" t="s">
        <v>170</v>
      </c>
      <c r="D99" s="55"/>
      <c r="E99" s="44" t="s">
        <v>22</v>
      </c>
      <c r="F99" s="18"/>
    </row>
    <row r="100" spans="1:6" s="52" customFormat="1" ht="14.25" customHeight="1" x14ac:dyDescent="0.2">
      <c r="A100" s="95">
        <v>93</v>
      </c>
      <c r="B100" s="94" t="s">
        <v>167</v>
      </c>
      <c r="C100" s="95" t="s">
        <v>170</v>
      </c>
      <c r="D100" s="55"/>
      <c r="E100" s="44" t="s">
        <v>22</v>
      </c>
      <c r="F100" s="18"/>
    </row>
    <row r="101" spans="1:6" s="52" customFormat="1" ht="14.25" customHeight="1" x14ac:dyDescent="0.2">
      <c r="A101" s="95">
        <v>94</v>
      </c>
      <c r="B101" s="94" t="s">
        <v>168</v>
      </c>
      <c r="C101" s="95" t="s">
        <v>170</v>
      </c>
      <c r="D101" s="55"/>
      <c r="E101" s="44" t="s">
        <v>22</v>
      </c>
      <c r="F101" s="18"/>
    </row>
    <row r="102" spans="1:6" s="52" customFormat="1" ht="14.25" customHeight="1" x14ac:dyDescent="0.25">
      <c r="A102" s="63">
        <v>95</v>
      </c>
      <c r="B102" s="103" t="s">
        <v>189</v>
      </c>
      <c r="C102" s="103" t="s">
        <v>182</v>
      </c>
      <c r="D102" s="55"/>
      <c r="E102" s="18"/>
      <c r="F102" s="18"/>
    </row>
    <row r="103" spans="1:6" s="52" customFormat="1" ht="14.25" customHeight="1" x14ac:dyDescent="0.25">
      <c r="A103" s="18">
        <v>96</v>
      </c>
      <c r="B103" s="54"/>
      <c r="C103" s="54"/>
      <c r="D103" s="55"/>
      <c r="E103" s="18"/>
      <c r="F103" s="18"/>
    </row>
    <row r="104" spans="1:6" s="52" customFormat="1" ht="14.25" customHeight="1" x14ac:dyDescent="0.25">
      <c r="A104" s="18">
        <v>97</v>
      </c>
      <c r="B104" s="54"/>
      <c r="C104" s="54"/>
      <c r="D104" s="55"/>
      <c r="E104" s="18"/>
      <c r="F104" s="18"/>
    </row>
    <row r="105" spans="1:6" s="52" customFormat="1" ht="14.25" customHeight="1" x14ac:dyDescent="0.25">
      <c r="A105" s="18">
        <v>98</v>
      </c>
      <c r="B105" s="54"/>
      <c r="C105" s="54"/>
      <c r="D105" s="55"/>
      <c r="E105" s="18"/>
      <c r="F105" s="18"/>
    </row>
    <row r="106" spans="1:6" s="52" customFormat="1" ht="14.25" customHeight="1" x14ac:dyDescent="0.25">
      <c r="A106" s="18">
        <v>99</v>
      </c>
      <c r="B106" s="54"/>
      <c r="C106" s="54"/>
      <c r="D106" s="55"/>
      <c r="E106" s="18"/>
      <c r="F106" s="18"/>
    </row>
    <row r="107" spans="1:6" s="52" customFormat="1" ht="14.25" customHeight="1" x14ac:dyDescent="0.25">
      <c r="A107" s="18">
        <v>100</v>
      </c>
      <c r="B107" s="54"/>
      <c r="C107" s="54"/>
      <c r="D107" s="55"/>
      <c r="E107" s="18"/>
      <c r="F107" s="18"/>
    </row>
    <row r="108" spans="1:6" s="52" customFormat="1" ht="14.25" customHeight="1" x14ac:dyDescent="0.25">
      <c r="A108" s="18">
        <v>101</v>
      </c>
      <c r="B108" s="54"/>
      <c r="C108" s="54"/>
      <c r="D108" s="55"/>
      <c r="E108" s="18"/>
      <c r="F108" s="18"/>
    </row>
    <row r="109" spans="1:6" s="52" customFormat="1" ht="14.25" customHeight="1" x14ac:dyDescent="0.25">
      <c r="A109" s="18">
        <v>102</v>
      </c>
      <c r="B109" s="54"/>
      <c r="C109" s="54"/>
      <c r="D109" s="55"/>
      <c r="E109" s="18"/>
      <c r="F109" s="18"/>
    </row>
    <row r="110" spans="1:6" s="52" customFormat="1" ht="14.25" customHeight="1" x14ac:dyDescent="0.25">
      <c r="A110" s="18">
        <v>103</v>
      </c>
      <c r="B110" s="54"/>
      <c r="C110" s="54"/>
      <c r="D110" s="55"/>
      <c r="E110" s="18"/>
      <c r="F110" s="18"/>
    </row>
    <row r="111" spans="1:6" s="52" customFormat="1" ht="14.25" customHeight="1" x14ac:dyDescent="0.25">
      <c r="A111" s="18">
        <v>104</v>
      </c>
      <c r="B111" s="53"/>
      <c r="C111" s="53"/>
      <c r="D111" s="56"/>
      <c r="E111" s="18"/>
      <c r="F111" s="18"/>
    </row>
    <row r="112" spans="1:6" s="52" customFormat="1" ht="14.25" customHeight="1" x14ac:dyDescent="0.25">
      <c r="A112" s="18">
        <v>105</v>
      </c>
      <c r="B112" s="53"/>
      <c r="C112" s="53"/>
      <c r="D112" s="56"/>
      <c r="E112" s="18"/>
      <c r="F112" s="18"/>
    </row>
    <row r="113" spans="1:6" s="52" customFormat="1" ht="14.25" customHeight="1" x14ac:dyDescent="0.25">
      <c r="A113" s="18">
        <v>106</v>
      </c>
      <c r="B113" s="18"/>
      <c r="C113" s="18"/>
      <c r="D113" s="19"/>
      <c r="E113" s="18"/>
      <c r="F113" s="18"/>
    </row>
    <row r="114" spans="1:6" s="52" customFormat="1" ht="14.25" customHeight="1" x14ac:dyDescent="0.25">
      <c r="A114" s="18">
        <v>107</v>
      </c>
      <c r="B114" s="18"/>
      <c r="C114" s="18"/>
      <c r="D114" s="19"/>
      <c r="E114" s="18"/>
      <c r="F114" s="18"/>
    </row>
    <row r="115" spans="1:6" s="52" customFormat="1" ht="14.25" customHeight="1" x14ac:dyDescent="0.25">
      <c r="A115" s="18">
        <v>108</v>
      </c>
      <c r="B115" s="18"/>
      <c r="C115" s="18"/>
      <c r="D115" s="19"/>
      <c r="E115" s="18"/>
      <c r="F115" s="18"/>
    </row>
    <row r="116" spans="1:6" s="52" customFormat="1" ht="14.25" customHeight="1" x14ac:dyDescent="0.25">
      <c r="A116" s="18">
        <v>109</v>
      </c>
      <c r="B116" s="18"/>
      <c r="C116" s="18"/>
      <c r="D116" s="19"/>
      <c r="E116" s="18"/>
      <c r="F116" s="18"/>
    </row>
    <row r="117" spans="1:6" s="52" customFormat="1" ht="14.25" customHeight="1" x14ac:dyDescent="0.25">
      <c r="A117" s="18">
        <v>110</v>
      </c>
      <c r="B117" s="18"/>
      <c r="C117" s="18"/>
      <c r="D117" s="19"/>
      <c r="E117" s="18"/>
      <c r="F117" s="18"/>
    </row>
    <row r="118" spans="1:6" s="52" customFormat="1" ht="14.25" customHeight="1" x14ac:dyDescent="0.25">
      <c r="A118" s="18">
        <v>111</v>
      </c>
      <c r="B118" s="18"/>
      <c r="C118" s="18"/>
      <c r="D118" s="19"/>
      <c r="E118" s="18"/>
      <c r="F118" s="18"/>
    </row>
    <row r="119" spans="1:6" s="52" customFormat="1" ht="14.25" customHeight="1" x14ac:dyDescent="0.25">
      <c r="A119" s="18">
        <v>112</v>
      </c>
      <c r="B119" s="18"/>
      <c r="C119" s="18"/>
      <c r="D119" s="19"/>
      <c r="E119" s="18"/>
      <c r="F119" s="18"/>
    </row>
    <row r="120" spans="1:6" s="52" customFormat="1" ht="14.25" customHeight="1" x14ac:dyDescent="0.25">
      <c r="A120" s="18">
        <v>113</v>
      </c>
      <c r="B120" s="18"/>
      <c r="C120" s="18"/>
      <c r="D120" s="19"/>
      <c r="E120" s="18"/>
      <c r="F120" s="18"/>
    </row>
    <row r="121" spans="1:6" s="52" customFormat="1" ht="14.25" customHeight="1" x14ac:dyDescent="0.25">
      <c r="A121" s="18">
        <v>114</v>
      </c>
      <c r="B121" s="18"/>
      <c r="C121" s="18"/>
      <c r="D121" s="19"/>
      <c r="E121" s="18"/>
      <c r="F121" s="18"/>
    </row>
    <row r="122" spans="1:6" s="52" customFormat="1" ht="14.25" customHeight="1" x14ac:dyDescent="0.25">
      <c r="A122" s="18">
        <v>115</v>
      </c>
      <c r="B122" s="18"/>
      <c r="C122" s="18"/>
      <c r="D122" s="19"/>
      <c r="E122" s="18"/>
      <c r="F122" s="18"/>
    </row>
    <row r="123" spans="1:6" s="52" customFormat="1" ht="14.25" customHeight="1" x14ac:dyDescent="0.25">
      <c r="A123" s="18">
        <v>116</v>
      </c>
      <c r="B123" s="18"/>
      <c r="C123" s="18"/>
      <c r="D123" s="19"/>
      <c r="E123" s="18"/>
      <c r="F123" s="18"/>
    </row>
    <row r="124" spans="1:6" s="52" customFormat="1" ht="14.25" customHeight="1" x14ac:dyDescent="0.25">
      <c r="A124" s="18">
        <v>117</v>
      </c>
      <c r="B124" s="18"/>
      <c r="C124" s="18"/>
      <c r="D124" s="19"/>
      <c r="E124" s="18"/>
      <c r="F124" s="18"/>
    </row>
    <row r="125" spans="1:6" s="52" customFormat="1" ht="14.25" customHeight="1" x14ac:dyDescent="0.25">
      <c r="A125" s="18">
        <v>118</v>
      </c>
      <c r="B125" s="18"/>
      <c r="C125" s="18"/>
      <c r="D125" s="19"/>
      <c r="E125" s="18"/>
    </row>
    <row r="126" spans="1:6" s="52" customFormat="1" ht="14.25" customHeight="1" x14ac:dyDescent="0.25">
      <c r="A126" s="18">
        <v>119</v>
      </c>
      <c r="B126" s="18"/>
      <c r="C126" s="18"/>
      <c r="D126" s="19"/>
      <c r="E126" s="18"/>
    </row>
    <row r="127" spans="1:6" s="52" customFormat="1" ht="14.25" customHeight="1" x14ac:dyDescent="0.25">
      <c r="A127" s="18">
        <v>120</v>
      </c>
      <c r="B127" s="18"/>
      <c r="C127" s="18"/>
      <c r="D127" s="19"/>
      <c r="E127" s="18"/>
    </row>
    <row r="128" spans="1:6" s="52" customFormat="1" ht="14.25" customHeight="1" x14ac:dyDescent="0.25">
      <c r="A128" s="18">
        <v>121</v>
      </c>
      <c r="B128" s="18"/>
      <c r="C128" s="18"/>
      <c r="D128" s="19"/>
      <c r="E128" s="18"/>
    </row>
    <row r="129" spans="1:5" s="52" customFormat="1" ht="14.25" customHeight="1" x14ac:dyDescent="0.25">
      <c r="A129" s="18">
        <v>122</v>
      </c>
      <c r="B129" s="18"/>
      <c r="C129" s="18"/>
      <c r="D129" s="19"/>
      <c r="E129" s="18"/>
    </row>
    <row r="130" spans="1:5" s="52" customFormat="1" ht="14.25" customHeight="1" x14ac:dyDescent="0.25">
      <c r="A130" s="18">
        <v>123</v>
      </c>
      <c r="B130" s="18"/>
      <c r="C130" s="18"/>
      <c r="D130" s="19"/>
      <c r="E130" s="18"/>
    </row>
    <row r="131" spans="1:5" s="52" customFormat="1" ht="14.25" customHeight="1" x14ac:dyDescent="0.25">
      <c r="A131" s="18">
        <v>124</v>
      </c>
      <c r="B131" s="18"/>
      <c r="C131" s="18"/>
      <c r="D131" s="19"/>
      <c r="E131" s="18"/>
    </row>
    <row r="132" spans="1:5" s="52" customFormat="1" ht="14.25" customHeight="1" x14ac:dyDescent="0.25">
      <c r="A132" s="18">
        <v>125</v>
      </c>
      <c r="B132" s="18"/>
      <c r="C132" s="18"/>
      <c r="D132" s="19"/>
      <c r="E132" s="18"/>
    </row>
    <row r="133" spans="1:5" s="52" customFormat="1" ht="14.25" customHeight="1" x14ac:dyDescent="0.25">
      <c r="A133" s="18">
        <v>126</v>
      </c>
      <c r="B133" s="18"/>
      <c r="C133" s="18"/>
      <c r="D133" s="19"/>
      <c r="E133" s="18"/>
    </row>
    <row r="134" spans="1:5" s="52" customFormat="1" ht="14.25" customHeight="1" x14ac:dyDescent="0.25">
      <c r="A134" s="18">
        <v>127</v>
      </c>
      <c r="B134" s="18"/>
      <c r="C134" s="18"/>
      <c r="D134" s="19"/>
      <c r="E134" s="18"/>
    </row>
    <row r="135" spans="1:5" s="52" customFormat="1" ht="14.25" customHeight="1" x14ac:dyDescent="0.25">
      <c r="A135" s="18">
        <v>128</v>
      </c>
      <c r="B135" s="18"/>
      <c r="C135" s="18"/>
      <c r="D135" s="19"/>
      <c r="E135" s="18"/>
    </row>
    <row r="136" spans="1:5" s="52" customFormat="1" ht="14.25" customHeight="1" x14ac:dyDescent="0.25">
      <c r="A136" s="18">
        <v>129</v>
      </c>
      <c r="B136" s="18"/>
      <c r="C136" s="18"/>
      <c r="D136" s="19"/>
      <c r="E136" s="18"/>
    </row>
    <row r="137" spans="1:5" s="52" customFormat="1" ht="14.25" customHeight="1" x14ac:dyDescent="0.25">
      <c r="A137" s="18">
        <v>130</v>
      </c>
      <c r="B137" s="18"/>
      <c r="C137" s="18"/>
      <c r="D137" s="19"/>
      <c r="E137" s="18"/>
    </row>
    <row r="138" spans="1:5" s="52" customFormat="1" ht="14.25" customHeight="1" x14ac:dyDescent="0.25">
      <c r="A138" s="18">
        <v>131</v>
      </c>
      <c r="B138" s="18"/>
      <c r="C138" s="18"/>
      <c r="D138" s="19"/>
      <c r="E138" s="18"/>
    </row>
    <row r="139" spans="1:5" s="52" customFormat="1" ht="14.25" customHeight="1" x14ac:dyDescent="0.25">
      <c r="A139" s="18">
        <v>132</v>
      </c>
      <c r="B139" s="18"/>
      <c r="C139" s="18"/>
      <c r="D139" s="19"/>
      <c r="E139" s="18"/>
    </row>
    <row r="140" spans="1:5" s="52" customFormat="1" ht="14.25" customHeight="1" x14ac:dyDescent="0.25">
      <c r="A140" s="18">
        <v>133</v>
      </c>
      <c r="B140" s="18"/>
      <c r="C140" s="18"/>
      <c r="D140" s="19"/>
      <c r="E140" s="18"/>
    </row>
    <row r="141" spans="1:5" s="52" customFormat="1" ht="14.25" customHeight="1" x14ac:dyDescent="0.25">
      <c r="A141" s="18">
        <v>134</v>
      </c>
      <c r="B141" s="18"/>
      <c r="C141" s="18"/>
      <c r="D141" s="19"/>
      <c r="E141" s="18"/>
    </row>
    <row r="142" spans="1:5" s="52" customFormat="1" ht="14.25" customHeight="1" x14ac:dyDescent="0.25">
      <c r="A142" s="18">
        <v>135</v>
      </c>
      <c r="B142" s="18"/>
      <c r="C142" s="18"/>
      <c r="D142" s="19"/>
      <c r="E142" s="18"/>
    </row>
    <row r="143" spans="1:5" s="52" customFormat="1" ht="14.25" customHeight="1" x14ac:dyDescent="0.25">
      <c r="A143" s="18">
        <v>136</v>
      </c>
      <c r="B143" s="18"/>
      <c r="C143" s="18"/>
      <c r="D143" s="19"/>
      <c r="E143" s="18"/>
    </row>
    <row r="144" spans="1:5" s="52" customFormat="1" ht="14.25" customHeight="1" x14ac:dyDescent="0.25">
      <c r="A144" s="18">
        <v>137</v>
      </c>
      <c r="B144" s="18"/>
      <c r="C144" s="18"/>
      <c r="D144" s="19"/>
      <c r="E144" s="18"/>
    </row>
    <row r="145" spans="1:5" s="52" customFormat="1" ht="14.25" customHeight="1" x14ac:dyDescent="0.25">
      <c r="A145" s="18">
        <v>138</v>
      </c>
      <c r="B145" s="18"/>
      <c r="C145" s="18"/>
      <c r="D145" s="19"/>
      <c r="E145" s="18"/>
    </row>
    <row r="146" spans="1:5" s="52" customFormat="1" ht="14.25" customHeight="1" x14ac:dyDescent="0.25">
      <c r="A146" s="18">
        <v>139</v>
      </c>
      <c r="B146" s="18"/>
      <c r="C146" s="18"/>
      <c r="D146" s="19"/>
      <c r="E146" s="18"/>
    </row>
    <row r="147" spans="1:5" s="52" customFormat="1" ht="14.25" customHeight="1" x14ac:dyDescent="0.25">
      <c r="A147" s="18">
        <v>140</v>
      </c>
      <c r="B147" s="18"/>
      <c r="C147" s="18"/>
      <c r="D147" s="19"/>
      <c r="E147" s="18"/>
    </row>
    <row r="148" spans="1:5" s="52" customFormat="1" ht="14.25" customHeight="1" x14ac:dyDescent="0.25">
      <c r="A148" s="18">
        <v>141</v>
      </c>
      <c r="B148" s="18"/>
      <c r="C148" s="18"/>
      <c r="D148" s="19"/>
      <c r="E148" s="18"/>
    </row>
    <row r="149" spans="1:5" s="52" customFormat="1" ht="14.25" customHeight="1" x14ac:dyDescent="0.25">
      <c r="A149" s="18">
        <v>142</v>
      </c>
      <c r="B149" s="18"/>
      <c r="C149" s="18"/>
      <c r="D149" s="19"/>
      <c r="E149" s="18"/>
    </row>
    <row r="150" spans="1:5" s="52" customFormat="1" ht="14.25" customHeight="1" x14ac:dyDescent="0.25">
      <c r="A150" s="18">
        <v>143</v>
      </c>
      <c r="B150" s="18"/>
      <c r="C150" s="18"/>
      <c r="D150" s="19"/>
      <c r="E150" s="18"/>
    </row>
    <row r="151" spans="1:5" s="52" customFormat="1" ht="14.25" customHeight="1" x14ac:dyDescent="0.25">
      <c r="A151" s="18">
        <v>144</v>
      </c>
      <c r="B151" s="18"/>
      <c r="C151" s="18"/>
      <c r="D151" s="19"/>
      <c r="E151" s="18"/>
    </row>
    <row r="152" spans="1:5" s="52" customFormat="1" ht="14.25" customHeight="1" x14ac:dyDescent="0.25">
      <c r="A152" s="18">
        <v>145</v>
      </c>
      <c r="B152" s="18"/>
      <c r="C152" s="18"/>
      <c r="D152" s="19"/>
      <c r="E152" s="18"/>
    </row>
    <row r="153" spans="1:5" s="52" customFormat="1" ht="14.25" customHeight="1" x14ac:dyDescent="0.25">
      <c r="A153" s="18">
        <v>146</v>
      </c>
      <c r="B153" s="18"/>
      <c r="C153" s="18"/>
      <c r="D153" s="19"/>
      <c r="E153" s="18"/>
    </row>
    <row r="154" spans="1:5" s="52" customFormat="1" ht="14.25" customHeight="1" x14ac:dyDescent="0.25">
      <c r="A154" s="18">
        <v>147</v>
      </c>
      <c r="B154" s="18"/>
      <c r="C154" s="18"/>
      <c r="D154" s="19"/>
      <c r="E154" s="18"/>
    </row>
    <row r="155" spans="1:5" s="52" customFormat="1" ht="14.25" customHeight="1" x14ac:dyDescent="0.25">
      <c r="A155" s="18">
        <v>148</v>
      </c>
      <c r="B155" s="18"/>
      <c r="C155" s="18"/>
      <c r="D155" s="19"/>
      <c r="E155" s="18"/>
    </row>
    <row r="156" spans="1:5" s="52" customFormat="1" ht="14.25" customHeight="1" x14ac:dyDescent="0.25">
      <c r="A156" s="18">
        <v>149</v>
      </c>
      <c r="B156" s="18"/>
      <c r="C156" s="18"/>
      <c r="D156" s="19"/>
      <c r="E156" s="18"/>
    </row>
    <row r="157" spans="1:5" s="52" customFormat="1" ht="14.25" customHeight="1" x14ac:dyDescent="0.25">
      <c r="A157" s="18">
        <v>150</v>
      </c>
      <c r="B157" s="18"/>
      <c r="C157" s="18"/>
      <c r="D157" s="19"/>
      <c r="E157" s="18"/>
    </row>
    <row r="158" spans="1:5" s="52" customFormat="1" ht="14.25" customHeight="1" x14ac:dyDescent="0.25">
      <c r="A158" s="18">
        <v>151</v>
      </c>
      <c r="B158" s="18"/>
      <c r="C158" s="18"/>
      <c r="D158" s="19"/>
      <c r="E158" s="18"/>
    </row>
    <row r="159" spans="1:5" s="52" customFormat="1" ht="14.25" customHeight="1" x14ac:dyDescent="0.25">
      <c r="A159" s="18">
        <v>152</v>
      </c>
      <c r="B159" s="18"/>
      <c r="C159" s="18"/>
      <c r="D159" s="19"/>
      <c r="E159" s="18"/>
    </row>
    <row r="160" spans="1:5" s="52" customFormat="1" ht="14.25" customHeight="1" x14ac:dyDescent="0.25">
      <c r="A160" s="18">
        <v>153</v>
      </c>
      <c r="B160" s="18"/>
      <c r="C160" s="18"/>
      <c r="D160" s="19"/>
      <c r="E160" s="18"/>
    </row>
    <row r="161" spans="1:5" s="52" customFormat="1" ht="14.25" customHeight="1" x14ac:dyDescent="0.25">
      <c r="A161" s="18">
        <v>154</v>
      </c>
      <c r="B161" s="18"/>
      <c r="C161" s="18"/>
      <c r="D161" s="19"/>
      <c r="E161" s="18"/>
    </row>
    <row r="162" spans="1:5" s="52" customFormat="1" ht="14.25" customHeight="1" x14ac:dyDescent="0.25">
      <c r="A162" s="18">
        <v>155</v>
      </c>
      <c r="B162" s="18"/>
      <c r="C162" s="18"/>
      <c r="D162" s="19"/>
      <c r="E162" s="18"/>
    </row>
    <row r="163" spans="1:5" s="52" customFormat="1" ht="14.25" customHeight="1" x14ac:dyDescent="0.25">
      <c r="A163" s="18">
        <v>156</v>
      </c>
      <c r="B163" s="18"/>
      <c r="C163" s="18"/>
      <c r="D163" s="19"/>
      <c r="E163" s="18"/>
    </row>
    <row r="164" spans="1:5" s="52" customFormat="1" ht="14.25" customHeight="1" x14ac:dyDescent="0.25">
      <c r="A164" s="18">
        <v>157</v>
      </c>
      <c r="B164" s="18"/>
      <c r="C164" s="18"/>
      <c r="D164" s="19"/>
      <c r="E164" s="18"/>
    </row>
    <row r="165" spans="1:5" s="52" customFormat="1" ht="14.25" customHeight="1" x14ac:dyDescent="0.25">
      <c r="A165" s="18">
        <v>158</v>
      </c>
      <c r="B165" s="18"/>
      <c r="C165" s="18"/>
      <c r="D165" s="19"/>
      <c r="E165" s="18"/>
    </row>
    <row r="166" spans="1:5" s="52" customFormat="1" ht="14.25" customHeight="1" x14ac:dyDescent="0.25">
      <c r="A166" s="18">
        <v>159</v>
      </c>
      <c r="B166" s="18"/>
      <c r="C166" s="18"/>
      <c r="D166" s="19"/>
      <c r="E166" s="18"/>
    </row>
    <row r="167" spans="1:5" s="52" customFormat="1" ht="14.25" customHeight="1" x14ac:dyDescent="0.25">
      <c r="A167" s="18">
        <v>160</v>
      </c>
      <c r="B167" s="18"/>
      <c r="C167" s="18"/>
      <c r="D167" s="19"/>
      <c r="E167" s="18"/>
    </row>
    <row r="168" spans="1:5" s="52" customFormat="1" ht="14.25" customHeight="1" x14ac:dyDescent="0.25">
      <c r="A168" s="18">
        <v>161</v>
      </c>
      <c r="B168" s="18"/>
      <c r="C168" s="18"/>
      <c r="D168" s="19"/>
      <c r="E168" s="18"/>
    </row>
    <row r="169" spans="1:5" s="52" customFormat="1" ht="14.25" customHeight="1" x14ac:dyDescent="0.25">
      <c r="A169" s="18">
        <v>162</v>
      </c>
      <c r="B169" s="18"/>
      <c r="C169" s="18"/>
      <c r="D169" s="19"/>
      <c r="E169" s="18"/>
    </row>
    <row r="170" spans="1:5" s="52" customFormat="1" ht="14.25" customHeight="1" x14ac:dyDescent="0.25">
      <c r="A170" s="18">
        <v>163</v>
      </c>
      <c r="B170" s="18"/>
      <c r="C170" s="18"/>
      <c r="D170" s="19"/>
      <c r="E170" s="18"/>
    </row>
    <row r="171" spans="1:5" s="52" customFormat="1" ht="14.25" customHeight="1" x14ac:dyDescent="0.25">
      <c r="A171" s="18">
        <v>164</v>
      </c>
      <c r="B171" s="18"/>
      <c r="C171" s="18"/>
      <c r="D171" s="19"/>
      <c r="E171" s="18"/>
    </row>
    <row r="172" spans="1:5" s="52" customFormat="1" ht="14.25" customHeight="1" x14ac:dyDescent="0.25">
      <c r="A172" s="18">
        <v>165</v>
      </c>
      <c r="B172" s="18"/>
      <c r="C172" s="18"/>
      <c r="D172" s="19"/>
      <c r="E172" s="18"/>
    </row>
    <row r="173" spans="1:5" ht="14.25" customHeight="1" x14ac:dyDescent="0.25">
      <c r="A173" s="18">
        <v>166</v>
      </c>
      <c r="B173" s="18"/>
      <c r="C173" s="18"/>
      <c r="D173" s="19"/>
      <c r="E173" s="18"/>
    </row>
    <row r="174" spans="1:5" ht="14.25" customHeight="1" x14ac:dyDescent="0.25">
      <c r="A174" s="18">
        <v>167</v>
      </c>
      <c r="B174" s="18"/>
      <c r="C174" s="18"/>
      <c r="D174" s="19"/>
      <c r="E174" s="18"/>
    </row>
    <row r="175" spans="1:5" ht="14.25" customHeight="1" x14ac:dyDescent="0.25">
      <c r="A175" s="18">
        <v>168</v>
      </c>
      <c r="B175" s="18"/>
      <c r="C175" s="18"/>
      <c r="D175" s="19"/>
      <c r="E175" s="18"/>
    </row>
    <row r="176" spans="1:5" ht="14.25" customHeight="1" x14ac:dyDescent="0.25">
      <c r="A176" s="18">
        <v>169</v>
      </c>
      <c r="B176" s="18"/>
      <c r="C176" s="18"/>
      <c r="D176" s="19"/>
      <c r="E176" s="18"/>
    </row>
    <row r="177" spans="1:5" ht="14.25" customHeight="1" x14ac:dyDescent="0.25">
      <c r="A177" s="18">
        <v>170</v>
      </c>
      <c r="B177" s="18"/>
      <c r="C177" s="18"/>
      <c r="D177" s="19"/>
      <c r="E177" s="18"/>
    </row>
    <row r="178" spans="1:5" ht="14.25" customHeight="1" x14ac:dyDescent="0.25">
      <c r="A178" s="18">
        <v>171</v>
      </c>
      <c r="B178" s="18"/>
      <c r="C178" s="18"/>
      <c r="D178" s="19"/>
      <c r="E178" s="18"/>
    </row>
    <row r="179" spans="1:5" ht="14.25" customHeight="1" x14ac:dyDescent="0.25">
      <c r="A179" s="18">
        <v>172</v>
      </c>
      <c r="B179" s="18"/>
      <c r="C179" s="18"/>
      <c r="D179" s="19"/>
      <c r="E179" s="18"/>
    </row>
    <row r="180" spans="1:5" ht="14.25" customHeight="1" x14ac:dyDescent="0.25">
      <c r="A180" s="18">
        <v>173</v>
      </c>
      <c r="B180" s="18"/>
      <c r="C180" s="18"/>
      <c r="D180" s="19"/>
      <c r="E180" s="18"/>
    </row>
    <row r="181" spans="1:5" ht="14.25" customHeight="1" x14ac:dyDescent="0.25">
      <c r="A181" s="18">
        <v>174</v>
      </c>
      <c r="B181" s="18"/>
      <c r="C181" s="18"/>
      <c r="D181" s="19"/>
      <c r="E181" s="18"/>
    </row>
    <row r="182" spans="1:5" ht="14.25" customHeight="1" x14ac:dyDescent="0.25">
      <c r="A182" s="18">
        <v>175</v>
      </c>
      <c r="B182" s="18"/>
      <c r="C182" s="18"/>
      <c r="D182" s="19"/>
      <c r="E182" s="18"/>
    </row>
    <row r="183" spans="1:5" ht="14.25" customHeight="1" x14ac:dyDescent="0.25">
      <c r="A183" s="18">
        <v>176</v>
      </c>
      <c r="B183" s="18"/>
      <c r="C183" s="18"/>
      <c r="D183" s="19"/>
      <c r="E183" s="18"/>
    </row>
    <row r="184" spans="1:5" ht="14.25" customHeight="1" x14ac:dyDescent="0.25">
      <c r="A184" s="18">
        <v>177</v>
      </c>
      <c r="B184" s="18"/>
      <c r="C184" s="18"/>
      <c r="D184" s="19"/>
      <c r="E184" s="18"/>
    </row>
    <row r="185" spans="1:5" ht="14.25" customHeight="1" x14ac:dyDescent="0.25">
      <c r="A185" s="18">
        <v>178</v>
      </c>
      <c r="B185" s="18"/>
      <c r="C185" s="18"/>
      <c r="D185" s="19"/>
      <c r="E185" s="18"/>
    </row>
    <row r="186" spans="1:5" ht="14.25" customHeight="1" x14ac:dyDescent="0.25">
      <c r="A186" s="18">
        <v>179</v>
      </c>
      <c r="B186" s="18"/>
      <c r="C186" s="18"/>
      <c r="D186" s="19"/>
      <c r="E186" s="18"/>
    </row>
    <row r="187" spans="1:5" ht="14.25" customHeight="1" x14ac:dyDescent="0.25">
      <c r="A187" s="18">
        <v>180</v>
      </c>
      <c r="B187" s="18"/>
      <c r="C187" s="18"/>
      <c r="D187" s="19"/>
      <c r="E187" s="18"/>
    </row>
    <row r="188" spans="1:5" ht="14.25" customHeight="1" x14ac:dyDescent="0.25">
      <c r="A188" s="18">
        <v>181</v>
      </c>
      <c r="B188" s="18"/>
      <c r="C188" s="18"/>
      <c r="D188" s="19"/>
      <c r="E188" s="18"/>
    </row>
    <row r="189" spans="1:5" ht="14.25" customHeight="1" x14ac:dyDescent="0.25">
      <c r="A189" s="18">
        <v>182</v>
      </c>
      <c r="B189" s="18"/>
      <c r="C189" s="18"/>
      <c r="D189" s="19"/>
      <c r="E189" s="18"/>
    </row>
    <row r="190" spans="1:5" ht="14.25" customHeight="1" x14ac:dyDescent="0.25">
      <c r="A190" s="18">
        <v>183</v>
      </c>
      <c r="B190" s="18"/>
      <c r="C190" s="18"/>
      <c r="D190" s="19"/>
      <c r="E190" s="18"/>
    </row>
    <row r="191" spans="1:5" ht="14.25" customHeight="1" x14ac:dyDescent="0.25">
      <c r="A191" s="18">
        <v>184</v>
      </c>
      <c r="B191" s="18"/>
      <c r="C191" s="18"/>
      <c r="D191" s="19"/>
      <c r="E191" s="18"/>
    </row>
    <row r="192" spans="1:5" ht="14.25" customHeight="1" x14ac:dyDescent="0.25">
      <c r="A192" s="18">
        <v>185</v>
      </c>
      <c r="B192" s="18"/>
      <c r="C192" s="18"/>
      <c r="D192" s="19"/>
      <c r="E192" s="18"/>
    </row>
    <row r="193" spans="1:5" ht="14.25" customHeight="1" x14ac:dyDescent="0.25">
      <c r="A193" s="18">
        <v>186</v>
      </c>
      <c r="B193" s="18"/>
      <c r="C193" s="18"/>
      <c r="D193" s="19"/>
      <c r="E193" s="18"/>
    </row>
    <row r="194" spans="1:5" ht="14.25" customHeight="1" x14ac:dyDescent="0.25">
      <c r="A194" s="18">
        <v>187</v>
      </c>
      <c r="E194" s="18"/>
    </row>
    <row r="195" spans="1:5" ht="14.25" customHeight="1" x14ac:dyDescent="0.25">
      <c r="A195" s="18">
        <v>188</v>
      </c>
      <c r="E195" s="18"/>
    </row>
    <row r="196" spans="1:5" ht="14.25" customHeight="1" x14ac:dyDescent="0.25">
      <c r="A196" s="18">
        <v>189</v>
      </c>
      <c r="E196" s="18"/>
    </row>
    <row r="197" spans="1:5" ht="14.25" customHeight="1" x14ac:dyDescent="0.25">
      <c r="A197" s="18">
        <v>190</v>
      </c>
      <c r="E197" s="18"/>
    </row>
    <row r="198" spans="1:5" ht="14.25" customHeight="1" x14ac:dyDescent="0.25">
      <c r="E198" s="18"/>
    </row>
    <row r="199" spans="1:5" ht="14.25" customHeight="1" x14ac:dyDescent="0.25">
      <c r="E199" s="18"/>
    </row>
    <row r="200" spans="1:5" ht="14.25" customHeight="1" x14ac:dyDescent="0.25">
      <c r="E200" s="18"/>
    </row>
    <row r="201" spans="1:5" ht="14.25" customHeight="1" x14ac:dyDescent="0.25">
      <c r="E201" s="18"/>
    </row>
    <row r="202" spans="1:5" ht="14.25" customHeight="1" x14ac:dyDescent="0.25">
      <c r="E202" s="18"/>
    </row>
    <row r="203" spans="1:5" ht="14.25" customHeight="1" x14ac:dyDescent="0.25">
      <c r="E203" s="18"/>
    </row>
    <row r="204" spans="1:5" ht="14.25" customHeight="1" x14ac:dyDescent="0.25">
      <c r="E204" s="18"/>
    </row>
    <row r="205" spans="1:5" ht="14.25" customHeight="1" x14ac:dyDescent="0.25">
      <c r="E205" s="18"/>
    </row>
    <row r="206" spans="1:5" ht="14.25" customHeight="1" x14ac:dyDescent="0.25">
      <c r="E206" s="18"/>
    </row>
    <row r="207" spans="1:5" ht="14.25" customHeight="1" x14ac:dyDescent="0.25">
      <c r="E207" s="18"/>
    </row>
    <row r="208" spans="1:5" ht="14.25" customHeight="1" x14ac:dyDescent="0.25">
      <c r="E208" s="18"/>
    </row>
    <row r="209" spans="5:5" ht="14.25" customHeight="1" x14ac:dyDescent="0.25">
      <c r="E209" s="18"/>
    </row>
    <row r="210" spans="5:5" ht="14.25" customHeight="1" x14ac:dyDescent="0.25">
      <c r="E210" s="18"/>
    </row>
    <row r="211" spans="5:5" ht="14.25" customHeight="1" x14ac:dyDescent="0.25">
      <c r="E211" s="18"/>
    </row>
    <row r="212" spans="5:5" ht="14.25" customHeight="1" x14ac:dyDescent="0.25">
      <c r="E212" s="18"/>
    </row>
    <row r="213" spans="5:5" ht="14.25" customHeight="1" x14ac:dyDescent="0.25">
      <c r="E213" s="18" t="e">
        <f>IF(ISBLANK(#REF!),"",IF(#REF!&lt;850000,"J2","J1"))</f>
        <v>#REF!</v>
      </c>
    </row>
    <row r="214" spans="5:5" ht="14.25" customHeight="1" x14ac:dyDescent="0.25">
      <c r="E214" s="18" t="e">
        <f>IF(ISBLANK(#REF!),"",IF(#REF!&lt;850000,"J2","J1"))</f>
        <v>#REF!</v>
      </c>
    </row>
    <row r="215" spans="5:5" ht="14.25" customHeight="1" x14ac:dyDescent="0.25">
      <c r="E215" s="18" t="e">
        <f>IF(ISBLANK(#REF!),"",IF(#REF!&lt;850000,"J2","J1"))</f>
        <v>#REF!</v>
      </c>
    </row>
    <row r="216" spans="5:5" ht="14.25" customHeight="1" x14ac:dyDescent="0.25">
      <c r="E216" s="18" t="e">
        <f>IF(ISBLANK(#REF!),"",IF(#REF!&lt;850000,"J2","J1"))</f>
        <v>#REF!</v>
      </c>
    </row>
    <row r="217" spans="5:5" ht="14.25" customHeight="1" x14ac:dyDescent="0.25">
      <c r="E217" s="18" t="e">
        <f>IF(ISBLANK(#REF!),"",IF(#REF!&lt;850000,"J2","J1"))</f>
        <v>#REF!</v>
      </c>
    </row>
    <row r="218" spans="5:5" ht="14.25" customHeight="1" x14ac:dyDescent="0.25">
      <c r="E218" s="18" t="e">
        <f>IF(ISBLANK(#REF!),"",IF(#REF!&lt;850000,"J2","J1"))</f>
        <v>#REF!</v>
      </c>
    </row>
    <row r="219" spans="5:5" ht="14.25" customHeight="1" x14ac:dyDescent="0.25">
      <c r="E219" s="18" t="e">
        <f>IF(ISBLANK(#REF!),"",IF(#REF!&lt;850000,"J2","J1"))</f>
        <v>#REF!</v>
      </c>
    </row>
    <row r="220" spans="5:5" ht="14.25" customHeight="1" x14ac:dyDescent="0.25">
      <c r="E220" s="18" t="e">
        <f>IF(ISBLANK(#REF!),"",IF(#REF!&lt;850000,"J2","J1"))</f>
        <v>#REF!</v>
      </c>
    </row>
    <row r="221" spans="5:5" ht="14.25" customHeight="1" x14ac:dyDescent="0.25">
      <c r="E221" s="18" t="e">
        <f>IF(ISBLANK(#REF!),"",IF(#REF!&lt;850000,"J2","J1"))</f>
        <v>#REF!</v>
      </c>
    </row>
    <row r="222" spans="5:5" ht="14.25" customHeight="1" x14ac:dyDescent="0.25">
      <c r="E222" s="18" t="e">
        <f>IF(ISBLANK(#REF!),"",IF(#REF!&lt;850000,"J2","J1"))</f>
        <v>#REF!</v>
      </c>
    </row>
    <row r="223" spans="5:5" ht="14.25" customHeight="1" x14ac:dyDescent="0.25">
      <c r="E223" s="18" t="e">
        <f>IF(ISBLANK(#REF!),"",IF(#REF!&lt;850000,"J2","J1"))</f>
        <v>#REF!</v>
      </c>
    </row>
    <row r="224" spans="5:5" ht="14.25" customHeight="1" x14ac:dyDescent="0.25">
      <c r="E224" s="18" t="e">
        <f>IF(ISBLANK(#REF!),"",IF(#REF!&lt;850000,"J2","J1"))</f>
        <v>#REF!</v>
      </c>
    </row>
    <row r="225" spans="5:5" ht="14.25" customHeight="1" x14ac:dyDescent="0.25">
      <c r="E225" s="18" t="e">
        <f>IF(ISBLANK(#REF!),"",IF(#REF!&lt;850000,"J2","J1"))</f>
        <v>#REF!</v>
      </c>
    </row>
    <row r="226" spans="5:5" ht="14.25" customHeight="1" x14ac:dyDescent="0.25">
      <c r="E226" s="18" t="e">
        <f>IF(ISBLANK(#REF!),"",IF(#REF!&lt;850000,"J2","J1"))</f>
        <v>#REF!</v>
      </c>
    </row>
    <row r="227" spans="5:5" ht="14.25" customHeight="1" x14ac:dyDescent="0.25">
      <c r="E227" s="18" t="e">
        <f>IF(ISBLANK(#REF!),"",IF(#REF!&lt;850000,"J2","J1"))</f>
        <v>#REF!</v>
      </c>
    </row>
    <row r="228" spans="5:5" ht="14.25" customHeight="1" x14ac:dyDescent="0.25">
      <c r="E228" s="18" t="e">
        <f>IF(ISBLANK(#REF!),"",IF(#REF!&lt;850000,"J2","J1"))</f>
        <v>#REF!</v>
      </c>
    </row>
    <row r="229" spans="5:5" ht="14.25" customHeight="1" x14ac:dyDescent="0.25">
      <c r="E229" s="18" t="e">
        <f>IF(ISBLANK(#REF!),"",IF(#REF!&lt;850000,"J2","J1"))</f>
        <v>#REF!</v>
      </c>
    </row>
    <row r="230" spans="5:5" ht="14.25" customHeight="1" x14ac:dyDescent="0.25">
      <c r="E230" s="18" t="e">
        <f>IF(ISBLANK(#REF!),"",IF(#REF!&lt;850000,"J2","J1"))</f>
        <v>#REF!</v>
      </c>
    </row>
    <row r="231" spans="5:5" ht="14.25" customHeight="1" x14ac:dyDescent="0.25">
      <c r="E231" s="18" t="e">
        <f>IF(ISBLANK(#REF!),"",IF(#REF!&lt;850000,"J2","J1"))</f>
        <v>#REF!</v>
      </c>
    </row>
    <row r="232" spans="5:5" ht="14.25" customHeight="1" x14ac:dyDescent="0.25">
      <c r="E232" s="18" t="e">
        <f>IF(ISBLANK(#REF!),"",IF(#REF!&lt;850000,"J2","J1"))</f>
        <v>#REF!</v>
      </c>
    </row>
    <row r="233" spans="5:5" ht="14.25" customHeight="1" x14ac:dyDescent="0.25">
      <c r="E233" s="18" t="e">
        <f>IF(ISBLANK(#REF!),"",IF(#REF!&lt;850000,"J2","J1"))</f>
        <v>#REF!</v>
      </c>
    </row>
    <row r="234" spans="5:5" ht="14.25" customHeight="1" x14ac:dyDescent="0.25">
      <c r="E234" s="18" t="e">
        <f>IF(ISBLANK(#REF!),"",IF(#REF!&lt;850000,"J2","J1"))</f>
        <v>#REF!</v>
      </c>
    </row>
    <row r="235" spans="5:5" ht="14.25" customHeight="1" x14ac:dyDescent="0.25">
      <c r="E235" s="18" t="e">
        <f>IF(ISBLANK(#REF!),"",IF(#REF!&lt;850000,"J2","J1"))</f>
        <v>#REF!</v>
      </c>
    </row>
    <row r="236" spans="5:5" ht="14.25" customHeight="1" x14ac:dyDescent="0.25">
      <c r="E236" s="18" t="e">
        <f>IF(ISBLANK(#REF!),"",IF(#REF!&lt;850000,"J2","J1"))</f>
        <v>#REF!</v>
      </c>
    </row>
    <row r="237" spans="5:5" ht="14.25" customHeight="1" x14ac:dyDescent="0.25">
      <c r="E237" s="18" t="e">
        <f>IF(ISBLANK(#REF!),"",IF(#REF!&lt;850000,"J2","J1"))</f>
        <v>#REF!</v>
      </c>
    </row>
    <row r="238" spans="5:5" ht="14.25" customHeight="1" x14ac:dyDescent="0.25">
      <c r="E238" s="18" t="e">
        <f>IF(ISBLANK(#REF!),"",IF(#REF!&lt;850000,"J2","J1"))</f>
        <v>#REF!</v>
      </c>
    </row>
    <row r="239" spans="5:5" ht="14.25" customHeight="1" x14ac:dyDescent="0.25">
      <c r="E239" s="18" t="e">
        <f>IF(ISBLANK(#REF!),"",IF(#REF!&lt;850000,"J2","J1"))</f>
        <v>#REF!</v>
      </c>
    </row>
    <row r="240" spans="5:5" ht="14.25" customHeight="1" x14ac:dyDescent="0.25">
      <c r="E240" s="18" t="e">
        <f>IF(ISBLANK(#REF!),"",IF(#REF!&lt;850000,"J2","J1"))</f>
        <v>#REF!</v>
      </c>
    </row>
    <row r="241" spans="5:5" ht="14.25" customHeight="1" x14ac:dyDescent="0.25">
      <c r="E241" s="18" t="e">
        <f>IF(ISBLANK(#REF!),"",IF(#REF!&lt;850000,"J2","J1"))</f>
        <v>#REF!</v>
      </c>
    </row>
    <row r="242" spans="5:5" ht="14.25" customHeight="1" x14ac:dyDescent="0.25">
      <c r="E242" s="18" t="e">
        <f>IF(ISBLANK(#REF!),"",IF(#REF!&lt;850000,"J2","J1"))</f>
        <v>#REF!</v>
      </c>
    </row>
    <row r="243" spans="5:5" ht="14.25" customHeight="1" x14ac:dyDescent="0.25">
      <c r="E243" s="18" t="e">
        <f>IF(ISBLANK(#REF!),"",IF(#REF!&lt;850000,"J2","J1"))</f>
        <v>#REF!</v>
      </c>
    </row>
    <row r="244" spans="5:5" ht="14.25" customHeight="1" x14ac:dyDescent="0.25">
      <c r="E244" s="18" t="e">
        <f>IF(ISBLANK(#REF!),"",IF(#REF!&lt;850000,"J2","J1"))</f>
        <v>#REF!</v>
      </c>
    </row>
    <row r="245" spans="5:5" ht="14.25" customHeight="1" x14ac:dyDescent="0.25">
      <c r="E245" s="18" t="e">
        <f>IF(ISBLANK(#REF!),"",IF(#REF!&lt;850000,"J2","J1"))</f>
        <v>#REF!</v>
      </c>
    </row>
    <row r="246" spans="5:5" ht="14.25" customHeight="1" x14ac:dyDescent="0.25">
      <c r="E246" s="18" t="e">
        <f>IF(ISBLANK(#REF!),"",IF(#REF!&lt;850000,"J2","J1"))</f>
        <v>#REF!</v>
      </c>
    </row>
    <row r="247" spans="5:5" ht="14.25" customHeight="1" x14ac:dyDescent="0.25">
      <c r="E247" s="18" t="e">
        <f>IF(ISBLANK(#REF!),"",IF(#REF!&lt;850000,"J2","J1"))</f>
        <v>#REF!</v>
      </c>
    </row>
    <row r="248" spans="5:5" ht="14.25" customHeight="1" x14ac:dyDescent="0.25">
      <c r="E248" s="18" t="e">
        <f>IF(ISBLANK(#REF!),"",IF(#REF!&lt;850000,"J2","J1"))</f>
        <v>#REF!</v>
      </c>
    </row>
    <row r="249" spans="5:5" ht="14.25" customHeight="1" x14ac:dyDescent="0.25">
      <c r="E249" s="18" t="e">
        <f>IF(ISBLANK(#REF!),"",IF(#REF!&lt;850000,"J2","J1"))</f>
        <v>#REF!</v>
      </c>
    </row>
    <row r="250" spans="5:5" ht="14.25" customHeight="1" x14ac:dyDescent="0.25">
      <c r="E250" s="18" t="e">
        <f>IF(ISBLANK(#REF!),"",IF(#REF!&lt;850000,"J2","J1"))</f>
        <v>#REF!</v>
      </c>
    </row>
    <row r="251" spans="5:5" ht="14.25" customHeight="1" x14ac:dyDescent="0.25">
      <c r="E251" s="18" t="e">
        <f>IF(ISBLANK(#REF!),"",IF(#REF!&lt;850000,"J2","J1"))</f>
        <v>#REF!</v>
      </c>
    </row>
    <row r="252" spans="5:5" ht="14.25" customHeight="1" x14ac:dyDescent="0.25">
      <c r="E252" s="18" t="e">
        <f>IF(ISBLANK(#REF!),"",IF(#REF!&lt;850000,"J2","J1"))</f>
        <v>#REF!</v>
      </c>
    </row>
    <row r="253" spans="5:5" ht="14.25" customHeight="1" x14ac:dyDescent="0.25">
      <c r="E253" s="18" t="e">
        <f>IF(ISBLANK(#REF!),"",IF(#REF!&lt;850000,"J2","J1"))</f>
        <v>#REF!</v>
      </c>
    </row>
    <row r="254" spans="5:5" ht="14.25" customHeight="1" x14ac:dyDescent="0.25">
      <c r="E254" s="18" t="e">
        <f>IF(ISBLANK(#REF!),"",IF(#REF!&lt;850000,"J2","J1"))</f>
        <v>#REF!</v>
      </c>
    </row>
    <row r="255" spans="5:5" ht="14.25" customHeight="1" x14ac:dyDescent="0.25">
      <c r="E255" s="18" t="e">
        <f>IF(ISBLANK(#REF!),"",IF(#REF!&lt;850000,"J2","J1"))</f>
        <v>#REF!</v>
      </c>
    </row>
    <row r="256" spans="5:5" ht="14.25" customHeight="1" x14ac:dyDescent="0.25">
      <c r="E256" s="18" t="e">
        <f>IF(ISBLANK(#REF!),"",IF(#REF!&lt;850000,"J2","J1"))</f>
        <v>#REF!</v>
      </c>
    </row>
    <row r="257" spans="5:5" ht="14.25" customHeight="1" x14ac:dyDescent="0.25">
      <c r="E257" s="18" t="e">
        <f>IF(ISBLANK(#REF!),"",IF(#REF!&lt;850000,"J2","J1"))</f>
        <v>#REF!</v>
      </c>
    </row>
    <row r="258" spans="5:5" ht="14.25" customHeight="1" x14ac:dyDescent="0.25">
      <c r="E258" s="18" t="e">
        <f>IF(ISBLANK(#REF!),"",IF(#REF!&lt;850000,"J2","J1"))</f>
        <v>#REF!</v>
      </c>
    </row>
    <row r="259" spans="5:5" ht="14.25" customHeight="1" x14ac:dyDescent="0.25">
      <c r="E259" s="18" t="e">
        <f>IF(ISBLANK(#REF!),"",IF(#REF!&lt;850000,"J2","J1"))</f>
        <v>#REF!</v>
      </c>
    </row>
    <row r="260" spans="5:5" ht="14.25" customHeight="1" x14ac:dyDescent="0.25">
      <c r="E260" s="18" t="e">
        <f>IF(ISBLANK(#REF!),"",IF(#REF!&lt;850000,"J2","J1"))</f>
        <v>#REF!</v>
      </c>
    </row>
    <row r="261" spans="5:5" ht="14.25" customHeight="1" x14ac:dyDescent="0.25">
      <c r="E261" s="18" t="e">
        <f>IF(ISBLANK(#REF!),"",IF(#REF!&lt;850000,"J2","J1"))</f>
        <v>#REF!</v>
      </c>
    </row>
    <row r="262" spans="5:5" ht="14.25" customHeight="1" x14ac:dyDescent="0.25">
      <c r="E262" s="18" t="e">
        <f>IF(ISBLANK(#REF!),"",IF(#REF!&lt;850000,"J2","J1"))</f>
        <v>#REF!</v>
      </c>
    </row>
    <row r="263" spans="5:5" ht="14.25" customHeight="1" x14ac:dyDescent="0.25">
      <c r="E263" s="18" t="e">
        <f>IF(ISBLANK(#REF!),"",IF(#REF!&lt;850000,"J2","J1"))</f>
        <v>#REF!</v>
      </c>
    </row>
    <row r="264" spans="5:5" ht="14.25" customHeight="1" x14ac:dyDescent="0.25">
      <c r="E264" s="18" t="e">
        <f>IF(ISBLANK(#REF!),"",IF(#REF!&lt;850000,"J2","J1"))</f>
        <v>#REF!</v>
      </c>
    </row>
    <row r="265" spans="5:5" ht="14.25" customHeight="1" x14ac:dyDescent="0.25">
      <c r="E265" s="18" t="e">
        <f>IF(ISBLANK(#REF!),"",IF(#REF!&lt;850000,"J2","J1"))</f>
        <v>#REF!</v>
      </c>
    </row>
    <row r="266" spans="5:5" ht="14.25" customHeight="1" x14ac:dyDescent="0.25">
      <c r="E266" s="18" t="e">
        <f>IF(ISBLANK(#REF!),"",IF(#REF!&lt;850000,"J2","J1"))</f>
        <v>#REF!</v>
      </c>
    </row>
    <row r="267" spans="5:5" ht="14.25" customHeight="1" x14ac:dyDescent="0.25">
      <c r="E267" s="18" t="e">
        <f>IF(ISBLANK(#REF!),"",IF(#REF!&lt;850000,"J2","J1"))</f>
        <v>#REF!</v>
      </c>
    </row>
    <row r="268" spans="5:5" ht="14.25" customHeight="1" x14ac:dyDescent="0.25">
      <c r="E268" s="18" t="e">
        <f>IF(ISBLANK(#REF!),"",IF(#REF!&lt;850000,"J2","J1"))</f>
        <v>#REF!</v>
      </c>
    </row>
    <row r="269" spans="5:5" ht="14.25" customHeight="1" x14ac:dyDescent="0.25">
      <c r="E269" s="18" t="e">
        <f>IF(ISBLANK(#REF!),"",IF(#REF!&lt;850000,"J2","J1"))</f>
        <v>#REF!</v>
      </c>
    </row>
    <row r="270" spans="5:5" ht="14.25" customHeight="1" x14ac:dyDescent="0.25">
      <c r="E270" s="18" t="e">
        <f>IF(ISBLANK(#REF!),"",IF(#REF!&lt;850000,"J2","J1"))</f>
        <v>#REF!</v>
      </c>
    </row>
    <row r="271" spans="5:5" ht="14.25" customHeight="1" x14ac:dyDescent="0.25">
      <c r="E271" s="18" t="e">
        <f>IF(ISBLANK(#REF!),"",IF(#REF!&lt;850000,"J2","J1"))</f>
        <v>#REF!</v>
      </c>
    </row>
    <row r="272" spans="5:5" ht="14.25" customHeight="1" x14ac:dyDescent="0.25">
      <c r="E272" s="18" t="e">
        <f>IF(ISBLANK(#REF!),"",IF(#REF!&lt;850000,"J2","J1"))</f>
        <v>#REF!</v>
      </c>
    </row>
    <row r="273" spans="5:5" ht="14.25" customHeight="1" x14ac:dyDescent="0.25">
      <c r="E273" s="18" t="e">
        <f>IF(ISBLANK(#REF!),"",IF(#REF!&lt;850000,"J2","J1"))</f>
        <v>#REF!</v>
      </c>
    </row>
    <row r="274" spans="5:5" ht="14.25" customHeight="1" x14ac:dyDescent="0.25">
      <c r="E274" s="18" t="e">
        <f>IF(ISBLANK(#REF!),"",IF(#REF!&lt;850000,"J2","J1"))</f>
        <v>#REF!</v>
      </c>
    </row>
    <row r="275" spans="5:5" ht="14.25" customHeight="1" x14ac:dyDescent="0.25">
      <c r="E275" s="18" t="e">
        <f>IF(ISBLANK(#REF!),"",IF(#REF!&lt;850000,"J2","J1"))</f>
        <v>#REF!</v>
      </c>
    </row>
    <row r="276" spans="5:5" ht="14.25" customHeight="1" x14ac:dyDescent="0.25">
      <c r="E276" s="18" t="e">
        <f>IF(ISBLANK(#REF!),"",IF(#REF!&lt;850000,"J2","J1"))</f>
        <v>#REF!</v>
      </c>
    </row>
    <row r="277" spans="5:5" ht="14.25" customHeight="1" x14ac:dyDescent="0.25">
      <c r="E277" s="18" t="e">
        <f>IF(ISBLANK(#REF!),"",IF(#REF!&lt;850000,"J2","J1"))</f>
        <v>#REF!</v>
      </c>
    </row>
    <row r="278" spans="5:5" ht="14.25" customHeight="1" x14ac:dyDescent="0.25">
      <c r="E278" s="18" t="e">
        <f>IF(ISBLANK(#REF!),"",IF(#REF!&lt;850000,"J2","J1"))</f>
        <v>#REF!</v>
      </c>
    </row>
    <row r="279" spans="5:5" ht="14.25" customHeight="1" x14ac:dyDescent="0.25">
      <c r="E279" s="18" t="e">
        <f>IF(ISBLANK(#REF!),"",IF(#REF!&lt;850000,"J2","J1"))</f>
        <v>#REF!</v>
      </c>
    </row>
    <row r="280" spans="5:5" ht="14.25" customHeight="1" x14ac:dyDescent="0.25">
      <c r="E280" s="18" t="e">
        <f>IF(ISBLANK(#REF!),"",IF(#REF!&lt;850000,"J2","J1"))</f>
        <v>#REF!</v>
      </c>
    </row>
    <row r="281" spans="5:5" ht="14.25" customHeight="1" x14ac:dyDescent="0.25">
      <c r="E281" s="18" t="e">
        <f>IF(ISBLANK(#REF!),"",IF(#REF!&lt;850000,"J2","J1"))</f>
        <v>#REF!</v>
      </c>
    </row>
    <row r="282" spans="5:5" ht="14.25" customHeight="1" x14ac:dyDescent="0.25">
      <c r="E282" s="18" t="e">
        <f>IF(ISBLANK(#REF!),"",IF(#REF!&lt;850000,"J2","J1"))</f>
        <v>#REF!</v>
      </c>
    </row>
    <row r="283" spans="5:5" ht="14.25" customHeight="1" x14ac:dyDescent="0.25">
      <c r="E283" s="18" t="e">
        <f>IF(ISBLANK(#REF!),"",IF(#REF!&lt;850000,"J2","J1"))</f>
        <v>#REF!</v>
      </c>
    </row>
    <row r="284" spans="5:5" ht="14.25" customHeight="1" x14ac:dyDescent="0.25">
      <c r="E284" s="18" t="e">
        <f>IF(ISBLANK(#REF!),"",IF(#REF!&lt;850000,"J2","J1"))</f>
        <v>#REF!</v>
      </c>
    </row>
    <row r="285" spans="5:5" ht="14.25" customHeight="1" x14ac:dyDescent="0.25">
      <c r="E285" s="18" t="e">
        <f>IF(ISBLANK(#REF!),"",IF(#REF!&lt;850000,"J2","J1"))</f>
        <v>#REF!</v>
      </c>
    </row>
    <row r="286" spans="5:5" ht="14.25" customHeight="1" x14ac:dyDescent="0.25">
      <c r="E286" s="18" t="e">
        <f>IF(ISBLANK(#REF!),"",IF(#REF!&lt;850000,"J2","J1"))</f>
        <v>#REF!</v>
      </c>
    </row>
    <row r="287" spans="5:5" ht="14.25" customHeight="1" x14ac:dyDescent="0.25">
      <c r="E287" s="18" t="e">
        <f>IF(ISBLANK(#REF!),"",IF(#REF!&lt;850000,"J2","J1"))</f>
        <v>#REF!</v>
      </c>
    </row>
    <row r="288" spans="5:5" ht="14.25" customHeight="1" x14ac:dyDescent="0.25">
      <c r="E288" s="18" t="e">
        <f>IF(ISBLANK(#REF!),"",IF(#REF!&lt;850000,"J2","J1"))</f>
        <v>#REF!</v>
      </c>
    </row>
    <row r="289" spans="5:5" ht="14.25" customHeight="1" x14ac:dyDescent="0.25">
      <c r="E289" s="18" t="e">
        <f>IF(ISBLANK(#REF!),"",IF(#REF!&lt;850000,"J2","J1"))</f>
        <v>#REF!</v>
      </c>
    </row>
    <row r="290" spans="5:5" ht="14.25" customHeight="1" x14ac:dyDescent="0.25">
      <c r="E290" s="18" t="e">
        <f>IF(ISBLANK(#REF!),"",IF(#REF!&lt;850000,"J2","J1"))</f>
        <v>#REF!</v>
      </c>
    </row>
    <row r="291" spans="5:5" ht="14.25" customHeight="1" x14ac:dyDescent="0.25">
      <c r="E291" s="18" t="e">
        <f>IF(ISBLANK(#REF!),"",IF(#REF!&lt;850000,"J2","J1"))</f>
        <v>#REF!</v>
      </c>
    </row>
    <row r="292" spans="5:5" ht="14.25" customHeight="1" x14ac:dyDescent="0.25">
      <c r="E292" s="18" t="e">
        <f>IF(ISBLANK(#REF!),"",IF(#REF!&lt;850000,"J2","J1"))</f>
        <v>#REF!</v>
      </c>
    </row>
    <row r="293" spans="5:5" ht="14.25" customHeight="1" x14ac:dyDescent="0.25">
      <c r="E293" s="18" t="e">
        <f>IF(ISBLANK(#REF!),"",IF(#REF!&lt;850000,"J2","J1"))</f>
        <v>#REF!</v>
      </c>
    </row>
    <row r="294" spans="5:5" ht="14.25" customHeight="1" x14ac:dyDescent="0.25">
      <c r="E294" s="18" t="e">
        <f>IF(ISBLANK(#REF!),"",IF(#REF!&lt;850000,"J2","J1"))</f>
        <v>#REF!</v>
      </c>
    </row>
    <row r="295" spans="5:5" ht="14.25" customHeight="1" x14ac:dyDescent="0.25">
      <c r="E295" s="18" t="e">
        <f>IF(ISBLANK(#REF!),"",IF(#REF!&lt;850000,"J2","J1"))</f>
        <v>#REF!</v>
      </c>
    </row>
    <row r="296" spans="5:5" ht="14.25" customHeight="1" x14ac:dyDescent="0.25">
      <c r="E296" s="18" t="e">
        <f>IF(ISBLANK(#REF!),"",IF(#REF!&lt;850000,"J2","J1"))</f>
        <v>#REF!</v>
      </c>
    </row>
    <row r="297" spans="5:5" ht="14.25" customHeight="1" x14ac:dyDescent="0.25">
      <c r="E297" s="18" t="e">
        <f>IF(ISBLANK(#REF!),"",IF(#REF!&lt;850000,"J2","J1"))</f>
        <v>#REF!</v>
      </c>
    </row>
    <row r="298" spans="5:5" ht="14.25" customHeight="1" x14ac:dyDescent="0.25">
      <c r="E298" s="18" t="e">
        <f>IF(ISBLANK(#REF!),"",IF(#REF!&lt;850000,"J2","J1"))</f>
        <v>#REF!</v>
      </c>
    </row>
    <row r="299" spans="5:5" ht="14.25" customHeight="1" x14ac:dyDescent="0.25">
      <c r="E299" s="18" t="e">
        <f>IF(ISBLANK(#REF!),"",IF(#REF!&lt;850000,"J2","J1"))</f>
        <v>#REF!</v>
      </c>
    </row>
    <row r="300" spans="5:5" ht="14.25" customHeight="1" x14ac:dyDescent="0.25">
      <c r="E300" s="18" t="e">
        <f>IF(ISBLANK(#REF!),"",IF(#REF!&lt;850000,"J2","J1"))</f>
        <v>#REF!</v>
      </c>
    </row>
    <row r="301" spans="5:5" ht="14.25" customHeight="1" x14ac:dyDescent="0.25">
      <c r="E301" s="18" t="e">
        <f>IF(ISBLANK(#REF!),"",IF(#REF!&lt;850000,"J2","J1"))</f>
        <v>#REF!</v>
      </c>
    </row>
    <row r="302" spans="5:5" ht="14.25" customHeight="1" x14ac:dyDescent="0.25">
      <c r="E302" s="18" t="e">
        <f>IF(ISBLANK(#REF!),"",IF(#REF!&lt;850000,"J2","J1"))</f>
        <v>#REF!</v>
      </c>
    </row>
    <row r="303" spans="5:5" ht="14.25" customHeight="1" x14ac:dyDescent="0.25">
      <c r="E303" s="18" t="e">
        <f>IF(ISBLANK(#REF!),"",IF(#REF!&lt;850000,"J2","J1"))</f>
        <v>#REF!</v>
      </c>
    </row>
    <row r="304" spans="5:5" ht="14.25" customHeight="1" x14ac:dyDescent="0.25">
      <c r="E304" s="18" t="e">
        <f>IF(ISBLANK(#REF!),"",IF(#REF!&lt;850000,"J2","J1"))</f>
        <v>#REF!</v>
      </c>
    </row>
    <row r="305" spans="5:5" ht="14.25" customHeight="1" x14ac:dyDescent="0.25">
      <c r="E305" s="18" t="e">
        <f>IF(ISBLANK(#REF!),"",IF(#REF!&lt;850000,"J2","J1"))</f>
        <v>#REF!</v>
      </c>
    </row>
    <row r="306" spans="5:5" ht="14.25" customHeight="1" x14ac:dyDescent="0.25">
      <c r="E306" s="18" t="e">
        <f>IF(ISBLANK(#REF!),"",IF(#REF!&lt;850000,"J2","J1"))</f>
        <v>#REF!</v>
      </c>
    </row>
    <row r="307" spans="5:5" ht="14.25" customHeight="1" x14ac:dyDescent="0.25">
      <c r="E307" s="18" t="e">
        <f>IF(ISBLANK(#REF!),"",IF(#REF!&lt;850000,"J2","J1"))</f>
        <v>#REF!</v>
      </c>
    </row>
    <row r="308" spans="5:5" ht="14.25" customHeight="1" x14ac:dyDescent="0.25">
      <c r="E308" s="18" t="e">
        <f>IF(ISBLANK(#REF!),"",IF(#REF!&lt;850000,"J2","J1"))</f>
        <v>#REF!</v>
      </c>
    </row>
    <row r="309" spans="5:5" ht="14.25" customHeight="1" x14ac:dyDescent="0.25">
      <c r="E309" s="18" t="e">
        <f>IF(ISBLANK(#REF!),"",IF(#REF!&lt;850000,"J2","J1"))</f>
        <v>#REF!</v>
      </c>
    </row>
    <row r="310" spans="5:5" ht="14.25" customHeight="1" x14ac:dyDescent="0.25">
      <c r="E310" s="18" t="e">
        <f>IF(ISBLANK(#REF!),"",IF(#REF!&lt;850000,"J2","J1"))</f>
        <v>#REF!</v>
      </c>
    </row>
    <row r="311" spans="5:5" ht="14.25" customHeight="1" x14ac:dyDescent="0.25">
      <c r="E311" s="18" t="e">
        <f>IF(ISBLANK(#REF!),"",IF(#REF!&lt;850000,"J2","J1"))</f>
        <v>#REF!</v>
      </c>
    </row>
    <row r="312" spans="5:5" ht="14.25" customHeight="1" x14ac:dyDescent="0.25">
      <c r="E312" s="18" t="e">
        <f>IF(ISBLANK(#REF!),"",IF(#REF!&lt;850000,"J2","J1"))</f>
        <v>#REF!</v>
      </c>
    </row>
    <row r="313" spans="5:5" ht="14.25" customHeight="1" x14ac:dyDescent="0.25">
      <c r="E313" s="18" t="e">
        <f>IF(ISBLANK(#REF!),"",IF(#REF!&lt;850000,"J2","J1"))</f>
        <v>#REF!</v>
      </c>
    </row>
    <row r="314" spans="5:5" ht="14.25" customHeight="1" x14ac:dyDescent="0.25">
      <c r="E314" s="18" t="e">
        <f>IF(ISBLANK(#REF!),"",IF(#REF!&lt;850000,"J2","J1"))</f>
        <v>#REF!</v>
      </c>
    </row>
    <row r="315" spans="5:5" ht="14.25" customHeight="1" x14ac:dyDescent="0.25">
      <c r="E315" s="18" t="e">
        <f>IF(ISBLANK(#REF!),"",IF(#REF!&lt;850000,"J2","J1"))</f>
        <v>#REF!</v>
      </c>
    </row>
    <row r="316" spans="5:5" ht="14.25" customHeight="1" x14ac:dyDescent="0.25">
      <c r="E316" s="18" t="e">
        <f>IF(ISBLANK(#REF!),"",IF(#REF!&lt;850000,"J2","J1"))</f>
        <v>#REF!</v>
      </c>
    </row>
    <row r="317" spans="5:5" ht="14.25" customHeight="1" x14ac:dyDescent="0.25">
      <c r="E317" s="18" t="e">
        <f>IF(ISBLANK(#REF!),"",IF(#REF!&lt;850000,"J2","J1"))</f>
        <v>#REF!</v>
      </c>
    </row>
    <row r="318" spans="5:5" ht="14.25" customHeight="1" x14ac:dyDescent="0.25">
      <c r="E318" s="18" t="e">
        <f>IF(ISBLANK(#REF!),"",IF(#REF!&lt;850000,"J2","J1"))</f>
        <v>#REF!</v>
      </c>
    </row>
    <row r="319" spans="5:5" ht="14.25" customHeight="1" x14ac:dyDescent="0.25">
      <c r="E319" s="18" t="e">
        <f>IF(ISBLANK(#REF!),"",IF(#REF!&lt;850000,"J2","J1"))</f>
        <v>#REF!</v>
      </c>
    </row>
    <row r="320" spans="5:5" ht="14.25" customHeight="1" x14ac:dyDescent="0.25">
      <c r="E320" s="18" t="e">
        <f>IF(ISBLANK(#REF!),"",IF(#REF!&lt;850000,"J2","J1"))</f>
        <v>#REF!</v>
      </c>
    </row>
    <row r="321" spans="5:5" ht="14.25" customHeight="1" x14ac:dyDescent="0.25">
      <c r="E321" s="18" t="e">
        <f>IF(ISBLANK(#REF!),"",IF(#REF!&lt;850000,"J2","J1"))</f>
        <v>#REF!</v>
      </c>
    </row>
    <row r="322" spans="5:5" ht="14.25" customHeight="1" x14ac:dyDescent="0.25">
      <c r="E322" s="18" t="e">
        <f>IF(ISBLANK(#REF!),"",IF(#REF!&lt;850000,"J2","J1"))</f>
        <v>#REF!</v>
      </c>
    </row>
    <row r="323" spans="5:5" x14ac:dyDescent="0.25">
      <c r="E323" s="18" t="e">
        <f>IF(ISBLANK(#REF!),"",IF(#REF!&lt;850000,"J2","J1"))</f>
        <v>#REF!</v>
      </c>
    </row>
    <row r="324" spans="5:5" x14ac:dyDescent="0.25">
      <c r="E324" s="18" t="e">
        <f>IF(ISBLANK(#REF!),"",IF(#REF!&lt;850000,"J2","J1"))</f>
        <v>#REF!</v>
      </c>
    </row>
    <row r="325" spans="5:5" x14ac:dyDescent="0.25">
      <c r="E325" s="18" t="e">
        <f>IF(ISBLANK(#REF!),"",IF(#REF!&lt;850000,"J2","J1"))</f>
        <v>#REF!</v>
      </c>
    </row>
    <row r="326" spans="5:5" x14ac:dyDescent="0.25">
      <c r="E326" s="18" t="e">
        <f>IF(ISBLANK(#REF!),"",IF(#REF!&lt;850000,"J2","J1"))</f>
        <v>#REF!</v>
      </c>
    </row>
    <row r="327" spans="5:5" x14ac:dyDescent="0.25">
      <c r="E327" s="18" t="e">
        <f>IF(ISBLANK(#REF!),"",IF(#REF!&lt;850000,"J2","J1"))</f>
        <v>#REF!</v>
      </c>
    </row>
    <row r="328" spans="5:5" x14ac:dyDescent="0.25">
      <c r="E328" s="18" t="e">
        <f>IF(ISBLANK(#REF!),"",IF(#REF!&lt;850000,"J2","J1"))</f>
        <v>#REF!</v>
      </c>
    </row>
    <row r="329" spans="5:5" x14ac:dyDescent="0.25">
      <c r="E329" s="18" t="e">
        <f>IF(ISBLANK(#REF!),"",IF(#REF!&lt;850000,"J2","J1"))</f>
        <v>#REF!</v>
      </c>
    </row>
    <row r="330" spans="5:5" x14ac:dyDescent="0.25">
      <c r="E330" s="18" t="e">
        <f>IF(ISBLANK(#REF!),"",IF(#REF!&lt;850000,"J2","J1"))</f>
        <v>#REF!</v>
      </c>
    </row>
    <row r="331" spans="5:5" x14ac:dyDescent="0.25">
      <c r="E331" s="18" t="e">
        <f>IF(ISBLANK(#REF!),"",IF(#REF!&lt;850000,"J2","J1"))</f>
        <v>#REF!</v>
      </c>
    </row>
    <row r="332" spans="5:5" x14ac:dyDescent="0.25">
      <c r="E332" s="18" t="e">
        <f>IF(ISBLANK(#REF!),"",IF(#REF!&lt;850000,"J2","J1"))</f>
        <v>#REF!</v>
      </c>
    </row>
    <row r="333" spans="5:5" x14ac:dyDescent="0.25">
      <c r="E333" s="18" t="e">
        <f>IF(ISBLANK(#REF!),"",IF(#REF!&lt;850000,"J2","J1"))</f>
        <v>#REF!</v>
      </c>
    </row>
    <row r="334" spans="5:5" x14ac:dyDescent="0.25">
      <c r="E334" s="18" t="e">
        <f>IF(ISBLANK(#REF!),"",IF(#REF!&lt;850000,"J2","J1"))</f>
        <v>#REF!</v>
      </c>
    </row>
    <row r="335" spans="5:5" x14ac:dyDescent="0.25">
      <c r="E335" s="18" t="e">
        <f>IF(ISBLANK(#REF!),"",IF(#REF!&lt;850000,"J2","J1"))</f>
        <v>#REF!</v>
      </c>
    </row>
    <row r="336" spans="5:5" x14ac:dyDescent="0.25">
      <c r="E336" s="18" t="e">
        <f>IF(ISBLANK(#REF!),"",IF(#REF!&lt;850000,"J2","J1"))</f>
        <v>#REF!</v>
      </c>
    </row>
    <row r="337" spans="5:5" x14ac:dyDescent="0.25">
      <c r="E337" s="18" t="e">
        <f>IF(ISBLANK(#REF!),"",IF(#REF!&lt;850000,"J2","J1"))</f>
        <v>#REF!</v>
      </c>
    </row>
    <row r="338" spans="5:5" x14ac:dyDescent="0.25">
      <c r="E338" s="18" t="e">
        <f>IF(ISBLANK(#REF!),"",IF(#REF!&lt;850000,"J2","J1"))</f>
        <v>#REF!</v>
      </c>
    </row>
    <row r="339" spans="5:5" x14ac:dyDescent="0.25">
      <c r="E339" s="18" t="e">
        <f>IF(ISBLANK(#REF!),"",IF(#REF!&lt;850000,"J2","J1"))</f>
        <v>#REF!</v>
      </c>
    </row>
    <row r="340" spans="5:5" x14ac:dyDescent="0.25">
      <c r="E340" s="18" t="e">
        <f>IF(ISBLANK(#REF!),"",IF(#REF!&lt;850000,"J2","J1"))</f>
        <v>#REF!</v>
      </c>
    </row>
    <row r="341" spans="5:5" x14ac:dyDescent="0.25">
      <c r="E341" s="18" t="e">
        <f>IF(ISBLANK(#REF!),"",IF(#REF!&lt;850000,"J2","J1"))</f>
        <v>#REF!</v>
      </c>
    </row>
    <row r="342" spans="5:5" x14ac:dyDescent="0.25">
      <c r="E342" s="18" t="e">
        <f>IF(ISBLANK(#REF!),"",IF(#REF!&lt;850000,"J2","J1"))</f>
        <v>#REF!</v>
      </c>
    </row>
    <row r="343" spans="5:5" x14ac:dyDescent="0.25">
      <c r="E343" s="18" t="e">
        <f>IF(ISBLANK(#REF!),"",IF(#REF!&lt;850000,"J2","J1"))</f>
        <v>#REF!</v>
      </c>
    </row>
    <row r="344" spans="5:5" x14ac:dyDescent="0.25">
      <c r="E344" s="18" t="e">
        <f>IF(ISBLANK(#REF!),"",IF(#REF!&lt;850000,"J2","J1"))</f>
        <v>#REF!</v>
      </c>
    </row>
    <row r="345" spans="5:5" x14ac:dyDescent="0.25">
      <c r="E345" s="18" t="e">
        <f>IF(ISBLANK(#REF!),"",IF(#REF!&lt;850000,"J2","J1"))</f>
        <v>#REF!</v>
      </c>
    </row>
    <row r="346" spans="5:5" x14ac:dyDescent="0.25">
      <c r="E346" s="18" t="e">
        <f>IF(ISBLANK(#REF!),"",IF(#REF!&lt;850000,"J2","J1"))</f>
        <v>#REF!</v>
      </c>
    </row>
    <row r="347" spans="5:5" x14ac:dyDescent="0.25">
      <c r="E347" s="18" t="e">
        <f>IF(ISBLANK(#REF!),"",IF(#REF!&lt;850000,"J2","J1"))</f>
        <v>#REF!</v>
      </c>
    </row>
    <row r="348" spans="5:5" x14ac:dyDescent="0.25">
      <c r="E348" s="18" t="e">
        <f>IF(ISBLANK(#REF!),"",IF(#REF!&lt;850000,"J2","J1"))</f>
        <v>#REF!</v>
      </c>
    </row>
    <row r="349" spans="5:5" x14ac:dyDescent="0.25">
      <c r="E349" s="18" t="e">
        <f>IF(ISBLANK(#REF!),"",IF(#REF!&lt;850000,"J2","J1"))</f>
        <v>#REF!</v>
      </c>
    </row>
    <row r="350" spans="5:5" x14ac:dyDescent="0.25">
      <c r="E350" s="18" t="e">
        <f>IF(ISBLANK(#REF!),"",IF(#REF!&lt;850000,"J2","J1"))</f>
        <v>#REF!</v>
      </c>
    </row>
    <row r="351" spans="5:5" x14ac:dyDescent="0.25">
      <c r="E351" s="18" t="e">
        <f>IF(ISBLANK(#REF!),"",IF(#REF!&lt;850000,"J2","J1"))</f>
        <v>#REF!</v>
      </c>
    </row>
    <row r="352" spans="5:5" x14ac:dyDescent="0.25">
      <c r="E352" s="18" t="e">
        <f>IF(ISBLANK(#REF!),"",IF(#REF!&lt;850000,"J2","J1"))</f>
        <v>#REF!</v>
      </c>
    </row>
    <row r="353" spans="5:5" x14ac:dyDescent="0.25">
      <c r="E353" s="18" t="e">
        <f>IF(ISBLANK(#REF!),"",IF(#REF!&lt;850000,"J2","J1"))</f>
        <v>#REF!</v>
      </c>
    </row>
    <row r="354" spans="5:5" x14ac:dyDescent="0.25">
      <c r="E354" s="18" t="e">
        <f>IF(ISBLANK(#REF!),"",IF(#REF!&lt;850000,"J2","J1"))</f>
        <v>#REF!</v>
      </c>
    </row>
    <row r="355" spans="5:5" x14ac:dyDescent="0.25">
      <c r="E355" s="18" t="e">
        <f>IF(ISBLANK(#REF!),"",IF(#REF!&lt;850000,"J2","J1"))</f>
        <v>#REF!</v>
      </c>
    </row>
    <row r="356" spans="5:5" x14ac:dyDescent="0.25">
      <c r="E356" s="18" t="e">
        <f>IF(ISBLANK(#REF!),"",IF(#REF!&lt;850000,"J2","J1"))</f>
        <v>#REF!</v>
      </c>
    </row>
    <row r="357" spans="5:5" x14ac:dyDescent="0.25">
      <c r="E357" s="18" t="e">
        <f>IF(ISBLANK(#REF!),"",IF(#REF!&lt;850000,"J2","J1"))</f>
        <v>#REF!</v>
      </c>
    </row>
    <row r="358" spans="5:5" x14ac:dyDescent="0.25">
      <c r="E358" s="18" t="e">
        <f>IF(ISBLANK(#REF!),"",IF(#REF!&lt;850000,"J2","J1"))</f>
        <v>#REF!</v>
      </c>
    </row>
    <row r="359" spans="5:5" x14ac:dyDescent="0.25">
      <c r="E359" s="18" t="e">
        <f>IF(ISBLANK(#REF!),"",IF(#REF!&lt;850000,"J2","J1"))</f>
        <v>#REF!</v>
      </c>
    </row>
    <row r="360" spans="5:5" x14ac:dyDescent="0.25">
      <c r="E360" s="18" t="e">
        <f>IF(ISBLANK(#REF!),"",IF(#REF!&lt;850000,"J2","J1"))</f>
        <v>#REF!</v>
      </c>
    </row>
    <row r="361" spans="5:5" x14ac:dyDescent="0.25">
      <c r="E361" s="18" t="e">
        <f>IF(ISBLANK(#REF!),"",IF(#REF!&lt;850000,"J2","J1"))</f>
        <v>#REF!</v>
      </c>
    </row>
    <row r="362" spans="5:5" x14ac:dyDescent="0.25">
      <c r="E362" s="18" t="e">
        <f>IF(ISBLANK(#REF!),"",IF(#REF!&lt;850000,"J2","J1"))</f>
        <v>#REF!</v>
      </c>
    </row>
    <row r="363" spans="5:5" x14ac:dyDescent="0.25">
      <c r="E363" s="18" t="e">
        <f>IF(ISBLANK(#REF!),"",IF(#REF!&lt;850000,"J2","J1"))</f>
        <v>#REF!</v>
      </c>
    </row>
    <row r="364" spans="5:5" x14ac:dyDescent="0.25">
      <c r="E364" s="18" t="e">
        <f>IF(ISBLANK(#REF!),"",IF(#REF!&lt;850000,"J2","J1"))</f>
        <v>#REF!</v>
      </c>
    </row>
    <row r="365" spans="5:5" x14ac:dyDescent="0.25">
      <c r="E365" s="18" t="e">
        <f>IF(ISBLANK(#REF!),"",IF(#REF!&lt;850000,"J2","J1"))</f>
        <v>#REF!</v>
      </c>
    </row>
    <row r="366" spans="5:5" x14ac:dyDescent="0.25">
      <c r="E366" s="18" t="e">
        <f>IF(ISBLANK(#REF!),"",IF(#REF!&lt;850000,"J2","J1"))</f>
        <v>#REF!</v>
      </c>
    </row>
    <row r="367" spans="5:5" x14ac:dyDescent="0.25">
      <c r="E367" s="18" t="e">
        <f>IF(ISBLANK(#REF!),"",IF(#REF!&lt;850000,"J2","J1"))</f>
        <v>#REF!</v>
      </c>
    </row>
    <row r="368" spans="5:5" x14ac:dyDescent="0.25">
      <c r="E368" s="18" t="e">
        <f>IF(ISBLANK(#REF!),"",IF(#REF!&lt;850000,"J2","J1"))</f>
        <v>#REF!</v>
      </c>
    </row>
    <row r="369" spans="5:5" x14ac:dyDescent="0.25">
      <c r="E369" s="18" t="e">
        <f>IF(ISBLANK(#REF!),"",IF(#REF!&lt;850000,"J2","J1"))</f>
        <v>#REF!</v>
      </c>
    </row>
    <row r="370" spans="5:5" x14ac:dyDescent="0.25">
      <c r="E370" s="18" t="e">
        <f>IF(ISBLANK(#REF!),"",IF(#REF!&lt;850000,"J2","J1"))</f>
        <v>#REF!</v>
      </c>
    </row>
    <row r="371" spans="5:5" x14ac:dyDescent="0.25">
      <c r="E371" s="18" t="e">
        <f>IF(ISBLANK(#REF!),"",IF(#REF!&lt;850000,"J2","J1"))</f>
        <v>#REF!</v>
      </c>
    </row>
    <row r="372" spans="5:5" x14ac:dyDescent="0.25">
      <c r="E372" s="18" t="e">
        <f>IF(ISBLANK(#REF!),"",IF(#REF!&lt;850000,"J2","J1"))</f>
        <v>#REF!</v>
      </c>
    </row>
    <row r="373" spans="5:5" x14ac:dyDescent="0.25">
      <c r="E373" s="18" t="e">
        <f>IF(ISBLANK(#REF!),"",IF(#REF!&lt;850000,"J2","J1"))</f>
        <v>#REF!</v>
      </c>
    </row>
    <row r="374" spans="5:5" x14ac:dyDescent="0.25">
      <c r="E374" s="18" t="e">
        <f>IF(ISBLANK(#REF!),"",IF(#REF!&lt;850000,"J2","J1"))</f>
        <v>#REF!</v>
      </c>
    </row>
    <row r="375" spans="5:5" x14ac:dyDescent="0.25">
      <c r="E375" s="18" t="e">
        <f>IF(ISBLANK(#REF!),"",IF(#REF!&lt;850000,"J2","J1"))</f>
        <v>#REF!</v>
      </c>
    </row>
    <row r="376" spans="5:5" x14ac:dyDescent="0.25">
      <c r="E376" s="18" t="e">
        <f>IF(ISBLANK(#REF!),"",IF(#REF!&lt;850000,"J2","J1"))</f>
        <v>#REF!</v>
      </c>
    </row>
    <row r="377" spans="5:5" x14ac:dyDescent="0.25">
      <c r="E377" s="18" t="e">
        <f>IF(ISBLANK(#REF!),"",IF(#REF!&lt;850000,"J2","J1"))</f>
        <v>#REF!</v>
      </c>
    </row>
    <row r="378" spans="5:5" x14ac:dyDescent="0.25">
      <c r="E378" s="18" t="e">
        <f>IF(ISBLANK(#REF!),"",IF(#REF!&lt;850000,"J2","J1"))</f>
        <v>#REF!</v>
      </c>
    </row>
    <row r="379" spans="5:5" x14ac:dyDescent="0.25">
      <c r="E379" s="18" t="e">
        <f>IF(ISBLANK(#REF!),"",IF(#REF!&lt;850000,"J2","J1"))</f>
        <v>#REF!</v>
      </c>
    </row>
    <row r="380" spans="5:5" x14ac:dyDescent="0.25">
      <c r="E380" s="18" t="e">
        <f>IF(ISBLANK(#REF!),"",IF(#REF!&lt;850000,"J2","J1"))</f>
        <v>#REF!</v>
      </c>
    </row>
    <row r="381" spans="5:5" x14ac:dyDescent="0.25">
      <c r="E381" s="18" t="e">
        <f>IF(ISBLANK(#REF!),"",IF(#REF!&lt;850000,"J2","J1"))</f>
        <v>#REF!</v>
      </c>
    </row>
    <row r="382" spans="5:5" x14ac:dyDescent="0.25">
      <c r="E382" s="18" t="e">
        <f>IF(ISBLANK(#REF!),"",IF(#REF!&lt;850000,"J2","J1"))</f>
        <v>#REF!</v>
      </c>
    </row>
    <row r="383" spans="5:5" x14ac:dyDescent="0.25">
      <c r="E383" s="18" t="e">
        <f>IF(ISBLANK(#REF!),"",IF(#REF!&lt;850000,"J2","J1"))</f>
        <v>#REF!</v>
      </c>
    </row>
    <row r="384" spans="5:5" x14ac:dyDescent="0.25">
      <c r="E384" s="18" t="e">
        <f>IF(ISBLANK(#REF!),"",IF(#REF!&lt;850000,"J2","J1"))</f>
        <v>#REF!</v>
      </c>
    </row>
    <row r="385" spans="5:5" x14ac:dyDescent="0.25">
      <c r="E385" s="18" t="e">
        <f>IF(ISBLANK(#REF!),"",IF(#REF!&lt;850000,"J2","J1"))</f>
        <v>#REF!</v>
      </c>
    </row>
    <row r="386" spans="5:5" x14ac:dyDescent="0.25">
      <c r="E386" s="18" t="e">
        <f>IF(ISBLANK(#REF!),"",IF(#REF!&lt;850000,"J2","J1"))</f>
        <v>#REF!</v>
      </c>
    </row>
    <row r="387" spans="5:5" x14ac:dyDescent="0.25">
      <c r="E387" s="18" t="e">
        <f>IF(ISBLANK(#REF!),"",IF(#REF!&lt;850000,"J2","J1"))</f>
        <v>#REF!</v>
      </c>
    </row>
    <row r="388" spans="5:5" x14ac:dyDescent="0.25">
      <c r="E388" s="18" t="e">
        <f>IF(ISBLANK(#REF!),"",IF(#REF!&lt;850000,"J2","J1"))</f>
        <v>#REF!</v>
      </c>
    </row>
    <row r="389" spans="5:5" x14ac:dyDescent="0.25">
      <c r="E389" s="18" t="e">
        <f>IF(ISBLANK(#REF!),"",IF(#REF!&lt;850000,"J2","J1"))</f>
        <v>#REF!</v>
      </c>
    </row>
    <row r="390" spans="5:5" x14ac:dyDescent="0.25">
      <c r="E390" s="18" t="e">
        <f>IF(ISBLANK(#REF!),"",IF(#REF!&lt;850000,"J2","J1"))</f>
        <v>#REF!</v>
      </c>
    </row>
    <row r="391" spans="5:5" x14ac:dyDescent="0.25">
      <c r="E391" s="18" t="e">
        <f>IF(ISBLANK(#REF!),"",IF(#REF!&lt;850000,"J2","J1"))</f>
        <v>#REF!</v>
      </c>
    </row>
    <row r="392" spans="5:5" x14ac:dyDescent="0.25">
      <c r="E392" s="18" t="e">
        <f>IF(ISBLANK(#REF!),"",IF(#REF!&lt;850000,"J2","J1"))</f>
        <v>#REF!</v>
      </c>
    </row>
    <row r="393" spans="5:5" x14ac:dyDescent="0.25">
      <c r="E393" s="18" t="e">
        <f>IF(ISBLANK(#REF!),"",IF(#REF!&lt;850000,"J2","J1"))</f>
        <v>#REF!</v>
      </c>
    </row>
    <row r="394" spans="5:5" x14ac:dyDescent="0.25">
      <c r="E394" s="18" t="e">
        <f>IF(ISBLANK(#REF!),"",IF(#REF!&lt;850000,"J2","J1"))</f>
        <v>#REF!</v>
      </c>
    </row>
    <row r="395" spans="5:5" x14ac:dyDescent="0.25">
      <c r="E395" s="18" t="e">
        <f>IF(ISBLANK(#REF!),"",IF(#REF!&lt;850000,"J2","J1"))</f>
        <v>#REF!</v>
      </c>
    </row>
    <row r="396" spans="5:5" x14ac:dyDescent="0.25">
      <c r="E396" s="18" t="e">
        <f>IF(ISBLANK(#REF!),"",IF(#REF!&lt;850000,"J2","J1"))</f>
        <v>#REF!</v>
      </c>
    </row>
    <row r="397" spans="5:5" x14ac:dyDescent="0.25">
      <c r="E397" s="18" t="e">
        <f>IF(ISBLANK(#REF!),"",IF(#REF!&lt;850000,"J2","J1"))</f>
        <v>#REF!</v>
      </c>
    </row>
    <row r="398" spans="5:5" x14ac:dyDescent="0.25">
      <c r="E398" s="18" t="e">
        <f>IF(ISBLANK(#REF!),"",IF(#REF!&lt;850000,"J2","J1"))</f>
        <v>#REF!</v>
      </c>
    </row>
    <row r="399" spans="5:5" x14ac:dyDescent="0.25">
      <c r="E399" s="18" t="e">
        <f>IF(ISBLANK(#REF!),"",IF(#REF!&lt;850000,"J2","J1"))</f>
        <v>#REF!</v>
      </c>
    </row>
    <row r="400" spans="5:5" x14ac:dyDescent="0.25">
      <c r="E400" s="18" t="e">
        <f>IF(ISBLANK(#REF!),"",IF(#REF!&lt;850000,"J2","J1"))</f>
        <v>#REF!</v>
      </c>
    </row>
    <row r="401" spans="5:5" x14ac:dyDescent="0.25">
      <c r="E401" s="18" t="e">
        <f>IF(ISBLANK(#REF!),"",IF(#REF!&lt;850000,"J2","J1"))</f>
        <v>#REF!</v>
      </c>
    </row>
    <row r="402" spans="5:5" x14ac:dyDescent="0.25">
      <c r="E402" s="18" t="e">
        <f>IF(ISBLANK(#REF!),"",IF(#REF!&lt;850000,"J2","J1"))</f>
        <v>#REF!</v>
      </c>
    </row>
    <row r="403" spans="5:5" x14ac:dyDescent="0.25">
      <c r="E403" s="18" t="e">
        <f>IF(ISBLANK(#REF!),"",IF(#REF!&lt;850000,"J2","J1"))</f>
        <v>#REF!</v>
      </c>
    </row>
    <row r="404" spans="5:5" x14ac:dyDescent="0.25">
      <c r="E404" s="18" t="e">
        <f>IF(ISBLANK(#REF!),"",IF(#REF!&lt;850000,"J2","J1"))</f>
        <v>#REF!</v>
      </c>
    </row>
    <row r="405" spans="5:5" x14ac:dyDescent="0.25">
      <c r="E405" s="18" t="e">
        <f>IF(ISBLANK(#REF!),"",IF(#REF!&lt;850000,"J2","J1"))</f>
        <v>#REF!</v>
      </c>
    </row>
    <row r="406" spans="5:5" x14ac:dyDescent="0.25">
      <c r="E406" s="18" t="e">
        <f>IF(ISBLANK(#REF!),"",IF(#REF!&lt;850000,"J2","J1"))</f>
        <v>#REF!</v>
      </c>
    </row>
    <row r="407" spans="5:5" x14ac:dyDescent="0.25">
      <c r="E407" s="18" t="e">
        <f>IF(ISBLANK(#REF!),"",IF(#REF!&lt;850000,"J2","J1"))</f>
        <v>#REF!</v>
      </c>
    </row>
    <row r="408" spans="5:5" x14ac:dyDescent="0.25">
      <c r="E408" s="18" t="e">
        <f>IF(ISBLANK(#REF!),"",IF(#REF!&lt;850000,"J2","J1"))</f>
        <v>#REF!</v>
      </c>
    </row>
    <row r="409" spans="5:5" x14ac:dyDescent="0.25">
      <c r="E409" s="18" t="e">
        <f>IF(ISBLANK(#REF!),"",IF(#REF!&lt;850000,"J2","J1"))</f>
        <v>#REF!</v>
      </c>
    </row>
    <row r="410" spans="5:5" x14ac:dyDescent="0.25">
      <c r="E410" s="18" t="e">
        <f>IF(ISBLANK(#REF!),"",IF(#REF!&lt;850000,"J2","J1"))</f>
        <v>#REF!</v>
      </c>
    </row>
    <row r="411" spans="5:5" x14ac:dyDescent="0.25">
      <c r="E411" s="18" t="e">
        <f>IF(ISBLANK(#REF!),"",IF(#REF!&lt;850000,"J2","J1"))</f>
        <v>#REF!</v>
      </c>
    </row>
    <row r="412" spans="5:5" x14ac:dyDescent="0.25">
      <c r="E412" s="18" t="e">
        <f>IF(ISBLANK(#REF!),"",IF(#REF!&lt;850000,"J2","J1"))</f>
        <v>#REF!</v>
      </c>
    </row>
    <row r="413" spans="5:5" x14ac:dyDescent="0.25">
      <c r="E413" s="18" t="e">
        <f>IF(ISBLANK(#REF!),"",IF(#REF!&lt;850000,"J2","J1"))</f>
        <v>#REF!</v>
      </c>
    </row>
    <row r="414" spans="5:5" x14ac:dyDescent="0.25">
      <c r="E414" s="18" t="e">
        <f>IF(ISBLANK(#REF!),"",IF(#REF!&lt;850000,"J2","J1"))</f>
        <v>#REF!</v>
      </c>
    </row>
    <row r="415" spans="5:5" x14ac:dyDescent="0.25">
      <c r="E415" s="18" t="e">
        <f>IF(ISBLANK(#REF!),"",IF(#REF!&lt;850000,"J2","J1"))</f>
        <v>#REF!</v>
      </c>
    </row>
    <row r="416" spans="5:5" x14ac:dyDescent="0.25">
      <c r="E416" s="18" t="e">
        <f>IF(ISBLANK(#REF!),"",IF(#REF!&lt;850000,"J2","J1"))</f>
        <v>#REF!</v>
      </c>
    </row>
    <row r="417" spans="5:5" x14ac:dyDescent="0.25">
      <c r="E417" s="18" t="e">
        <f>IF(ISBLANK(#REF!),"",IF(#REF!&lt;850000,"J2","J1"))</f>
        <v>#REF!</v>
      </c>
    </row>
    <row r="418" spans="5:5" x14ac:dyDescent="0.25">
      <c r="E418" s="18" t="e">
        <f>IF(ISBLANK(#REF!),"",IF(#REF!&lt;850000,"J2","J1"))</f>
        <v>#REF!</v>
      </c>
    </row>
    <row r="419" spans="5:5" x14ac:dyDescent="0.25">
      <c r="E419" s="18" t="e">
        <f>IF(ISBLANK(#REF!),"",IF(#REF!&lt;850000,"J2","J1"))</f>
        <v>#REF!</v>
      </c>
    </row>
    <row r="420" spans="5:5" x14ac:dyDescent="0.25">
      <c r="E420" s="18" t="e">
        <f>IF(ISBLANK(#REF!),"",IF(#REF!&lt;850000,"J2","J1"))</f>
        <v>#REF!</v>
      </c>
    </row>
    <row r="421" spans="5:5" x14ac:dyDescent="0.25">
      <c r="E421" s="18" t="e">
        <f>IF(ISBLANK(#REF!),"",IF(#REF!&lt;850000,"J2","J1"))</f>
        <v>#REF!</v>
      </c>
    </row>
    <row r="422" spans="5:5" x14ac:dyDescent="0.25">
      <c r="E422" s="18" t="e">
        <f>IF(ISBLANK(#REF!),"",IF(#REF!&lt;850000,"J2","J1"))</f>
        <v>#REF!</v>
      </c>
    </row>
    <row r="423" spans="5:5" x14ac:dyDescent="0.25">
      <c r="E423" s="18" t="e">
        <f>IF(ISBLANK(#REF!),"",IF(#REF!&lt;850000,"J2","J1"))</f>
        <v>#REF!</v>
      </c>
    </row>
    <row r="424" spans="5:5" x14ac:dyDescent="0.25">
      <c r="E424" s="18" t="e">
        <f>IF(ISBLANK(#REF!),"",IF(#REF!&lt;850000,"J2","J1"))</f>
        <v>#REF!</v>
      </c>
    </row>
    <row r="425" spans="5:5" x14ac:dyDescent="0.25">
      <c r="E425" s="18" t="e">
        <f>IF(ISBLANK(#REF!),"",IF(#REF!&lt;850000,"J2","J1"))</f>
        <v>#REF!</v>
      </c>
    </row>
    <row r="426" spans="5:5" x14ac:dyDescent="0.25">
      <c r="E426" s="18" t="e">
        <f>IF(ISBLANK(#REF!),"",IF(#REF!&lt;850000,"J2","J1"))</f>
        <v>#REF!</v>
      </c>
    </row>
    <row r="427" spans="5:5" x14ac:dyDescent="0.25">
      <c r="E427" s="18" t="e">
        <f>IF(ISBLANK(#REF!),"",IF(#REF!&lt;850000,"J2","J1"))</f>
        <v>#REF!</v>
      </c>
    </row>
    <row r="428" spans="5:5" x14ac:dyDescent="0.25">
      <c r="E428" s="18" t="e">
        <f>IF(ISBLANK(#REF!),"",IF(#REF!&lt;850000,"J2","J1"))</f>
        <v>#REF!</v>
      </c>
    </row>
    <row r="429" spans="5:5" x14ac:dyDescent="0.25">
      <c r="E429" s="18" t="e">
        <f>IF(ISBLANK(#REF!),"",IF(#REF!&lt;850000,"J2","J1"))</f>
        <v>#REF!</v>
      </c>
    </row>
    <row r="430" spans="5:5" x14ac:dyDescent="0.25">
      <c r="E430" s="18" t="e">
        <f>IF(ISBLANK(#REF!),"",IF(#REF!&lt;850000,"J2","J1"))</f>
        <v>#REF!</v>
      </c>
    </row>
    <row r="431" spans="5:5" x14ac:dyDescent="0.25">
      <c r="E431" s="18" t="e">
        <f>IF(ISBLANK(#REF!),"",IF(#REF!&lt;850000,"J2","J1"))</f>
        <v>#REF!</v>
      </c>
    </row>
    <row r="432" spans="5:5" x14ac:dyDescent="0.25">
      <c r="E432" s="18" t="e">
        <f>IF(ISBLANK(#REF!),"",IF(#REF!&lt;850000,"J2","J1"))</f>
        <v>#REF!</v>
      </c>
    </row>
    <row r="433" spans="5:5" x14ac:dyDescent="0.25">
      <c r="E433" s="18" t="e">
        <f>IF(ISBLANK(#REF!),"",IF(#REF!&lt;850000,"J2","J1"))</f>
        <v>#REF!</v>
      </c>
    </row>
    <row r="434" spans="5:5" x14ac:dyDescent="0.25">
      <c r="E434" s="18" t="e">
        <f>IF(ISBLANK(#REF!),"",IF(#REF!&lt;850000,"J2","J1"))</f>
        <v>#REF!</v>
      </c>
    </row>
    <row r="435" spans="5:5" x14ac:dyDescent="0.25">
      <c r="E435" s="18" t="e">
        <f>IF(ISBLANK(#REF!),"",IF(#REF!&lt;850000,"J2","J1"))</f>
        <v>#REF!</v>
      </c>
    </row>
    <row r="436" spans="5:5" x14ac:dyDescent="0.25">
      <c r="E436" s="18" t="e">
        <f>IF(ISBLANK(#REF!),"",IF(#REF!&lt;850000,"J2","J1"))</f>
        <v>#REF!</v>
      </c>
    </row>
    <row r="437" spans="5:5" x14ac:dyDescent="0.25">
      <c r="E437" s="18" t="e">
        <f>IF(ISBLANK(#REF!),"",IF(#REF!&lt;850000,"J2","J1"))</f>
        <v>#REF!</v>
      </c>
    </row>
    <row r="438" spans="5:5" x14ac:dyDescent="0.25">
      <c r="E438" s="18" t="e">
        <f>IF(ISBLANK(#REF!),"",IF(#REF!&lt;850000,"J2","J1"))</f>
        <v>#REF!</v>
      </c>
    </row>
    <row r="439" spans="5:5" x14ac:dyDescent="0.25">
      <c r="E439" s="18" t="e">
        <f>IF(ISBLANK(#REF!),"",IF(#REF!&lt;850000,"J2","J1"))</f>
        <v>#REF!</v>
      </c>
    </row>
    <row r="440" spans="5:5" x14ac:dyDescent="0.25">
      <c r="E440" s="18" t="e">
        <f>IF(ISBLANK(#REF!),"",IF(#REF!&lt;850000,"J2","J1"))</f>
        <v>#REF!</v>
      </c>
    </row>
    <row r="441" spans="5:5" x14ac:dyDescent="0.25">
      <c r="E441" s="18" t="e">
        <f>IF(ISBLANK(#REF!),"",IF(#REF!&lt;850000,"J2","J1"))</f>
        <v>#REF!</v>
      </c>
    </row>
    <row r="442" spans="5:5" x14ac:dyDescent="0.25">
      <c r="E442" s="18" t="e">
        <f>IF(ISBLANK(#REF!),"",IF(#REF!&lt;850000,"J2","J1"))</f>
        <v>#REF!</v>
      </c>
    </row>
    <row r="443" spans="5:5" x14ac:dyDescent="0.25">
      <c r="E443" s="18" t="e">
        <f>IF(ISBLANK(#REF!),"",IF(#REF!&lt;850000,"J2","J1"))</f>
        <v>#REF!</v>
      </c>
    </row>
    <row r="444" spans="5:5" x14ac:dyDescent="0.25">
      <c r="E444" s="18" t="e">
        <f>IF(ISBLANK(#REF!),"",IF(#REF!&lt;850000,"J2","J1"))</f>
        <v>#REF!</v>
      </c>
    </row>
    <row r="445" spans="5:5" x14ac:dyDescent="0.25">
      <c r="E445" s="18" t="e">
        <f>IF(ISBLANK(#REF!),"",IF(#REF!&lt;850000,"J2","J1"))</f>
        <v>#REF!</v>
      </c>
    </row>
    <row r="446" spans="5:5" x14ac:dyDescent="0.25">
      <c r="E446" s="18" t="e">
        <f>IF(ISBLANK(#REF!),"",IF(#REF!&lt;850000,"J2","J1"))</f>
        <v>#REF!</v>
      </c>
    </row>
    <row r="447" spans="5:5" x14ac:dyDescent="0.25">
      <c r="E447" s="18" t="e">
        <f>IF(ISBLANK(#REF!),"",IF(#REF!&lt;850000,"J2","J1"))</f>
        <v>#REF!</v>
      </c>
    </row>
    <row r="448" spans="5:5" x14ac:dyDescent="0.25">
      <c r="E448" s="18" t="e">
        <f>IF(ISBLANK(#REF!),"",IF(#REF!&lt;850000,"J2","J1"))</f>
        <v>#REF!</v>
      </c>
    </row>
    <row r="449" spans="5:5" x14ac:dyDescent="0.25">
      <c r="E449" s="18" t="e">
        <f>IF(ISBLANK(#REF!),"",IF(#REF!&lt;850000,"J2","J1"))</f>
        <v>#REF!</v>
      </c>
    </row>
    <row r="450" spans="5:5" x14ac:dyDescent="0.25">
      <c r="E450" s="18" t="e">
        <f>IF(ISBLANK(#REF!),"",IF(#REF!&lt;850000,"J2","J1"))</f>
        <v>#REF!</v>
      </c>
    </row>
    <row r="451" spans="5:5" x14ac:dyDescent="0.25">
      <c r="E451" s="18" t="e">
        <f>IF(ISBLANK(#REF!),"",IF(#REF!&lt;850000,"J2","J1"))</f>
        <v>#REF!</v>
      </c>
    </row>
    <row r="452" spans="5:5" x14ac:dyDescent="0.25">
      <c r="E452" s="18" t="e">
        <f>IF(ISBLANK(#REF!),"",IF(#REF!&lt;850000,"J2","J1"))</f>
        <v>#REF!</v>
      </c>
    </row>
    <row r="453" spans="5:5" x14ac:dyDescent="0.25">
      <c r="E453" s="18" t="e">
        <f>IF(ISBLANK(#REF!),"",IF(#REF!&lt;850000,"J2","J1"))</f>
        <v>#REF!</v>
      </c>
    </row>
    <row r="454" spans="5:5" x14ac:dyDescent="0.25">
      <c r="E454" s="18" t="e">
        <f>IF(ISBLANK(#REF!),"",IF(#REF!&lt;850000,"J2","J1"))</f>
        <v>#REF!</v>
      </c>
    </row>
    <row r="455" spans="5:5" x14ac:dyDescent="0.25">
      <c r="E455" s="18" t="e">
        <f>IF(ISBLANK(#REF!),"",IF(#REF!&lt;850000,"J2","J1"))</f>
        <v>#REF!</v>
      </c>
    </row>
    <row r="456" spans="5:5" x14ac:dyDescent="0.25">
      <c r="E456" s="18" t="e">
        <f>IF(ISBLANK(#REF!),"",IF(#REF!&lt;850000,"J2","J1"))</f>
        <v>#REF!</v>
      </c>
    </row>
    <row r="457" spans="5:5" x14ac:dyDescent="0.25">
      <c r="E457" s="18" t="e">
        <f>IF(ISBLANK(#REF!),"",IF(#REF!&lt;850000,"J2","J1"))</f>
        <v>#REF!</v>
      </c>
    </row>
    <row r="458" spans="5:5" x14ac:dyDescent="0.25">
      <c r="E458" s="18" t="e">
        <f>IF(ISBLANK(#REF!),"",IF(#REF!&lt;850000,"J2","J1"))</f>
        <v>#REF!</v>
      </c>
    </row>
    <row r="459" spans="5:5" x14ac:dyDescent="0.25">
      <c r="E459" s="18" t="e">
        <f>IF(ISBLANK(#REF!),"",IF(#REF!&lt;850000,"J2","J1"))</f>
        <v>#REF!</v>
      </c>
    </row>
    <row r="460" spans="5:5" x14ac:dyDescent="0.25">
      <c r="E460" s="18" t="e">
        <f>IF(ISBLANK(#REF!),"",IF(#REF!&lt;850000,"J2","J1"))</f>
        <v>#REF!</v>
      </c>
    </row>
  </sheetData>
  <mergeCells count="1">
    <mergeCell ref="A4:B4"/>
  </mergeCells>
  <phoneticPr fontId="0" type="noConversion"/>
  <printOptions horizontalCentered="1"/>
  <pageMargins left="0.23622047244094491" right="0.19685039370078741" top="0.26" bottom="0.74" header="0.26" footer="0.5"/>
  <pageSetup paperSize="9" scale="89" orientation="portrait" r:id="rId1"/>
  <headerFooter alignWithMargins="0"/>
  <rowBreaks count="2" manualBreakCount="2">
    <brk id="57" max="6" man="1"/>
    <brk id="107" max="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8"/>
  <sheetViews>
    <sheetView topLeftCell="A12" zoomScale="60" workbookViewId="0">
      <selection activeCell="B26" sqref="B26"/>
    </sheetView>
  </sheetViews>
  <sheetFormatPr baseColWidth="10" defaultRowHeight="15.75" x14ac:dyDescent="0.25"/>
  <cols>
    <col min="1" max="4" width="15.625" style="3" customWidth="1"/>
    <col min="5" max="5" width="16.25" style="3" customWidth="1"/>
    <col min="6" max="10" width="15.625" style="3" customWidth="1"/>
    <col min="11" max="11" width="8.25" style="3" customWidth="1"/>
    <col min="12" max="12" width="8.5" style="3" customWidth="1"/>
    <col min="13" max="16384" width="11" style="3"/>
  </cols>
  <sheetData>
    <row r="1" spans="1:12" customFormat="1" x14ac:dyDescent="0.25">
      <c r="A1" s="1"/>
      <c r="B1" s="1"/>
      <c r="H1" s="1"/>
      <c r="I1" s="1"/>
      <c r="J1" s="1"/>
      <c r="K1" s="2"/>
    </row>
    <row r="2" spans="1:12" customFormat="1" x14ac:dyDescent="0.25">
      <c r="A2" s="1"/>
      <c r="B2" s="1"/>
      <c r="H2" s="1"/>
      <c r="I2" s="1"/>
      <c r="J2" s="1"/>
      <c r="K2" s="2"/>
    </row>
    <row r="3" spans="1:12" customFormat="1" ht="19.5" customHeight="1" x14ac:dyDescent="0.25">
      <c r="A3" s="1"/>
      <c r="B3" s="1"/>
      <c r="H3" s="1"/>
      <c r="I3" s="1"/>
      <c r="J3" s="1"/>
      <c r="K3" s="2"/>
    </row>
    <row r="4" spans="1:12" customFormat="1" x14ac:dyDescent="0.25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spans="1:12" ht="38.25" customHeight="1" x14ac:dyDescent="0.4">
      <c r="A5" s="106" t="s">
        <v>6</v>
      </c>
      <c r="B5" s="106"/>
      <c r="C5" s="106"/>
      <c r="D5" s="106"/>
      <c r="E5" s="106"/>
      <c r="F5" s="106"/>
      <c r="G5" s="106"/>
      <c r="H5" s="106"/>
      <c r="I5" s="106"/>
      <c r="J5" s="106"/>
      <c r="K5" s="6"/>
      <c r="L5" s="6"/>
    </row>
    <row r="6" spans="1:12" ht="16.5" thickBot="1" x14ac:dyDescent="0.3"/>
    <row r="7" spans="1:12" s="8" customFormat="1" ht="30" x14ac:dyDescent="0.25">
      <c r="A7" s="7">
        <v>1</v>
      </c>
      <c r="B7" s="7">
        <v>2</v>
      </c>
      <c r="C7" s="7">
        <v>3</v>
      </c>
      <c r="D7" s="7">
        <v>4</v>
      </c>
      <c r="E7" s="7">
        <v>5</v>
      </c>
      <c r="F7" s="7">
        <v>6</v>
      </c>
      <c r="G7" s="7">
        <v>7</v>
      </c>
      <c r="H7" s="7">
        <v>8</v>
      </c>
      <c r="I7" s="7">
        <v>9</v>
      </c>
      <c r="J7" s="7">
        <v>10</v>
      </c>
    </row>
    <row r="8" spans="1:12" x14ac:dyDescent="0.25">
      <c r="A8" s="4" t="str">
        <f>IF(ISBLANK('Liste des engagés'!$B$8),"",VLOOKUP(A7,lp,2))</f>
        <v>PASCO Coralie (F)</v>
      </c>
      <c r="B8" s="4" t="str">
        <f>IF(ISBLANK('Liste des engagés'!$B$8),"",VLOOKUP(B7,lp,2))</f>
        <v>GUILLEMET Timothé</v>
      </c>
      <c r="C8" s="4" t="str">
        <f>IF(ISBLANK('Liste des engagés'!$B$8),"",VLOOKUP(C7,lp,2))</f>
        <v>BORDAS EVAN</v>
      </c>
      <c r="D8" s="4" t="str">
        <f>IF(ISBLANK('Liste des engagés'!$B$8),"",VLOOKUP(D7,lp,2))</f>
        <v>ARMAND Paul</v>
      </c>
      <c r="E8" s="4" t="str">
        <f>IF(ISBLANK('Liste des engagés'!$B$8),"",VLOOKUP(E7,lp,2))</f>
        <v>PERON Nolan</v>
      </c>
      <c r="F8" s="4" t="str">
        <f>IF(ISBLANK('Liste des engagés'!$B$8),"",VLOOKUP(F7,lp,2))</f>
        <v>GUYOT/GIGUET Noé</v>
      </c>
      <c r="G8" s="4" t="str">
        <f>IF(ISBLANK('Liste des engagés'!$B$8),"",VLOOKUP(G7,lp,2))</f>
        <v>DANET YANIS</v>
      </c>
      <c r="H8" s="4" t="str">
        <f>IF(ISBLANK('Liste des engagés'!$B$8),"",VLOOKUP(H7,lp,2))</f>
        <v>GERMAIN STEVANN</v>
      </c>
      <c r="I8" s="4" t="str">
        <f>IF(ISBLANK('Liste des engagés'!$B$8),"",VLOOKUP(I7,lp,2))</f>
        <v>BRIENT MAELAN</v>
      </c>
      <c r="J8" s="4" t="str">
        <f>IF(ISBLANK('Liste des engagés'!$B$8),"",VLOOKUP(J7,lp,2))</f>
        <v>BILIEN Jules</v>
      </c>
    </row>
    <row r="9" spans="1:12" x14ac:dyDescent="0.25">
      <c r="A9" s="4" t="str">
        <f>IF(ISBLANK('Liste des engagés'!$B$8),"",VLOOKUP(A7,lp,3))</f>
        <v>UC Inguiniel</v>
      </c>
      <c r="B9" s="4" t="str">
        <f>IF(ISBLANK('Liste des engagés'!$B$8),"",VLOOKUP(B7,lp,3))</f>
        <v>Locminé</v>
      </c>
      <c r="C9" s="4" t="str">
        <f>IF(ISBLANK('Liste des engagés'!$B$8),"",VLOOKUP(C7,lp,3))</f>
        <v>UC Véloce Vannes</v>
      </c>
      <c r="D9" s="4" t="str">
        <f>IF(ISBLANK('Liste des engagés'!$B$8),"",VLOOKUP(D7,lp,3))</f>
        <v xml:space="preserve"> UC Alréenne</v>
      </c>
      <c r="E9" s="4" t="str">
        <f>IF(ISBLANK('Liste des engagés'!$B$8),"",VLOOKUP(E7,lp,3))</f>
        <v>ACP Baud</v>
      </c>
      <c r="F9" s="4" t="str">
        <f>IF(ISBLANK('Liste des engagés'!$B$8),"",VLOOKUP(F7,lp,3))</f>
        <v>SC Malestroit</v>
      </c>
      <c r="G9" s="4" t="str">
        <f>IF(ISBLANK('Liste des engagés'!$B$8),"",VLOOKUP(G7,lp,3))</f>
        <v>Hennebont Cyclisme</v>
      </c>
      <c r="H9" s="4" t="str">
        <f>IF(ISBLANK('Liste des engagés'!$B$8),"",VLOOKUP(H7,lp,3))</f>
        <v>EC Queven</v>
      </c>
      <c r="I9" s="4" t="str">
        <f>IF(ISBLANK('Liste des engagés'!$B$8),"",VLOOKUP(I7,lp,3))</f>
        <v>EC Pluvignoise</v>
      </c>
      <c r="J9" s="4" t="str">
        <f>IF(ISBLANK('Liste des engagés'!$B$8),"",VLOOKUP(J7,lp,3))</f>
        <v>AC Lanester</v>
      </c>
    </row>
    <row r="10" spans="1:12" s="10" customFormat="1" ht="32.25" customHeight="1" thickBot="1" x14ac:dyDescent="0.3">
      <c r="A10" s="9">
        <f>IF(ISBLANK('Liste des engagés'!$B$8),"",VLOOKUP(A7,lp,4))</f>
        <v>0</v>
      </c>
      <c r="B10" s="9">
        <f>IF(ISBLANK('Liste des engagés'!$B$8),"",VLOOKUP(B7,lp,4))</f>
        <v>0</v>
      </c>
      <c r="C10" s="9">
        <f>IF(ISBLANK('Liste des engagés'!$B$8),"",VLOOKUP(C7,lp,4))</f>
        <v>0</v>
      </c>
      <c r="D10" s="9">
        <f>IF(ISBLANK('Liste des engagés'!$B$8),"",VLOOKUP(D7,lp,4))</f>
        <v>0</v>
      </c>
      <c r="E10" s="9">
        <f>IF(ISBLANK('Liste des engagés'!$B$8),"",VLOOKUP(E7,lp,4))</f>
        <v>0</v>
      </c>
      <c r="F10" s="9">
        <f>IF(ISBLANK('Liste des engagés'!$B$8),"",VLOOKUP(F7,lp,4))</f>
        <v>0</v>
      </c>
      <c r="G10" s="9">
        <f>IF(ISBLANK('Liste des engagés'!$B$8),"",VLOOKUP(G7,lp,4))</f>
        <v>0</v>
      </c>
      <c r="H10" s="9">
        <f>IF(ISBLANK('Liste des engagés'!$B$8),"",VLOOKUP(H7,lp,4))</f>
        <v>0</v>
      </c>
      <c r="I10" s="9">
        <f>IF(ISBLANK('Liste des engagés'!$B$8),"",VLOOKUP(I7,lp,4))</f>
        <v>0</v>
      </c>
      <c r="J10" s="9">
        <f>IF(ISBLANK('Liste des engagés'!$B$8),"",VLOOKUP(J7,lp,4))</f>
        <v>0</v>
      </c>
    </row>
    <row r="11" spans="1:12" s="8" customFormat="1" ht="30" x14ac:dyDescent="0.25">
      <c r="A11" s="7">
        <v>11</v>
      </c>
      <c r="B11" s="7">
        <v>12</v>
      </c>
      <c r="C11" s="7">
        <v>13</v>
      </c>
      <c r="D11" s="7">
        <v>14</v>
      </c>
      <c r="E11" s="7">
        <v>15</v>
      </c>
      <c r="F11" s="7">
        <v>16</v>
      </c>
      <c r="G11" s="7">
        <v>17</v>
      </c>
      <c r="H11" s="7">
        <v>18</v>
      </c>
      <c r="I11" s="7">
        <v>19</v>
      </c>
      <c r="J11" s="7">
        <v>20</v>
      </c>
    </row>
    <row r="12" spans="1:12" x14ac:dyDescent="0.25">
      <c r="A12" s="4" t="str">
        <f>IF(ISBLANK('Liste des engagés'!$B$8),"",VLOOKUP(A11,lp,2))</f>
        <v>CONAN Hugo</v>
      </c>
      <c r="B12" s="4" t="str">
        <f>IF(ISBLANK('Liste des engagés'!$B$8),"",VLOOKUP(B11,lp,2))</f>
        <v>TOURNABIEN LAORA  (F)</v>
      </c>
      <c r="C12" s="4" t="str">
        <f>IF(ISBLANK('Liste des engagés'!$B$8),"",VLOOKUP(C11,lp,2))</f>
        <v>LE BELLEC Enzo</v>
      </c>
      <c r="D12" s="4" t="str">
        <f>IF(ISBLANK('Liste des engagés'!$B$8),"",VLOOKUP(D11,lp,2))</f>
        <v>ETIENNE Amaury</v>
      </c>
      <c r="E12" s="4" t="str">
        <f>IF(ISBLANK('Liste des engagés'!$B$8),"",VLOOKUP(E11,lp,2))</f>
        <v>CUSHWAY RAFE</v>
      </c>
      <c r="F12" s="4" t="str">
        <f>IF(ISBLANK('Liste des engagés'!$B$8),"",VLOOKUP(F11,lp,2))</f>
        <v>BARBEOCH JACK</v>
      </c>
      <c r="G12" s="4" t="str">
        <f>IF(ISBLANK('Liste des engagés'!$B$8),"",VLOOKUP(G11,lp,2))</f>
        <v>JAN Ewen</v>
      </c>
      <c r="H12" s="4" t="str">
        <f>IF(ISBLANK('Liste des engagés'!$B$8),"",VLOOKUP(H11,lp,2))</f>
        <v>SIMON Léonie (f)</v>
      </c>
      <c r="I12" s="4" t="str">
        <f>IF(ISBLANK('Liste des engagés'!$B$8),"",VLOOKUP(I11,lp,2))</f>
        <v>LE MAO KAMERON</v>
      </c>
      <c r="J12" s="4" t="str">
        <f>IF(ISBLANK('Liste des engagés'!$B$8),"",VLOOKUP(J11,lp,2))</f>
        <v>LAREUR ALEXANDRE</v>
      </c>
    </row>
    <row r="13" spans="1:12" x14ac:dyDescent="0.25">
      <c r="A13" s="4" t="str">
        <f>IF(ISBLANK('Liste des engagés'!$B$8),"",VLOOKUP(A11,lp,3))</f>
        <v>VC Languidic</v>
      </c>
      <c r="B13" s="4" t="str">
        <f>IF(ISBLANK('Liste des engagés'!$B$8),"",VLOOKUP(B11,lp,3))</f>
        <v xml:space="preserve"> UCP Josselin</v>
      </c>
      <c r="C13" s="4" t="str">
        <f>IF(ISBLANK('Liste des engagés'!$B$8),"",VLOOKUP(C11,lp,3))</f>
        <v>UC Inguiniel</v>
      </c>
      <c r="D13" s="4" t="str">
        <f>IF(ISBLANK('Liste des engagés'!$B$8),"",VLOOKUP(D11,lp,3))</f>
        <v>OC Locminé</v>
      </c>
      <c r="E13" s="4" t="str">
        <f>IF(ISBLANK('Liste des engagés'!$B$8),"",VLOOKUP(E11,lp,3))</f>
        <v>UC Véloce Vannes</v>
      </c>
      <c r="F13" s="4" t="str">
        <f>IF(ISBLANK('Liste des engagés'!$B$8),"",VLOOKUP(F11,lp,3))</f>
        <v>UC Alréenne</v>
      </c>
      <c r="G13" s="4" t="str">
        <f>IF(ISBLANK('Liste des engagés'!$B$8),"",VLOOKUP(G11,lp,3))</f>
        <v>ACP Baud</v>
      </c>
      <c r="H13" s="4" t="str">
        <f>IF(ISBLANK('Liste des engagés'!$B$8),"",VLOOKUP(H11,lp,3))</f>
        <v>SC Malestroit</v>
      </c>
      <c r="I13" s="4" t="str">
        <f>IF(ISBLANK('Liste des engagés'!$B$8),"",VLOOKUP(I11,lp,3))</f>
        <v>Hennebont Cyclisme</v>
      </c>
      <c r="J13" s="4" t="str">
        <f>IF(ISBLANK('Liste des engagés'!$B$8),"",VLOOKUP(J11,lp,3))</f>
        <v>EC Queven</v>
      </c>
    </row>
    <row r="14" spans="1:12" s="10" customFormat="1" ht="32.25" customHeight="1" thickBot="1" x14ac:dyDescent="0.3">
      <c r="A14" s="9">
        <f>IF(ISBLANK('Liste des engagés'!$B$8),"",VLOOKUP(A11,lp,4))</f>
        <v>0</v>
      </c>
      <c r="B14" s="9">
        <f>IF(ISBLANK('Liste des engagés'!$B$8),"",VLOOKUP(B11,lp,4))</f>
        <v>0</v>
      </c>
      <c r="C14" s="9">
        <f>IF(ISBLANK('Liste des engagés'!$B$8),"",VLOOKUP(C11,lp,4))</f>
        <v>0</v>
      </c>
      <c r="D14" s="9">
        <f>IF(ISBLANK('Liste des engagés'!$B$8),"",VLOOKUP(D11,lp,4))</f>
        <v>0</v>
      </c>
      <c r="E14" s="9">
        <f>IF(ISBLANK('Liste des engagés'!$B$8),"",VLOOKUP(E11,lp,4))</f>
        <v>0</v>
      </c>
      <c r="F14" s="9">
        <f>IF(ISBLANK('Liste des engagés'!$B$8),"",VLOOKUP(F11,lp,4))</f>
        <v>0</v>
      </c>
      <c r="G14" s="9">
        <f>IF(ISBLANK('Liste des engagés'!$B$8),"",VLOOKUP(G11,lp,4))</f>
        <v>0</v>
      </c>
      <c r="H14" s="9">
        <f>IF(ISBLANK('Liste des engagés'!$B$8),"",VLOOKUP(H11,lp,4))</f>
        <v>0</v>
      </c>
      <c r="I14" s="9">
        <f>IF(ISBLANK('Liste des engagés'!$B$8),"",VLOOKUP(I11,lp,4))</f>
        <v>0</v>
      </c>
      <c r="J14" s="9">
        <f>IF(ISBLANK('Liste des engagés'!$B$8),"",VLOOKUP(J11,lp,4))</f>
        <v>0</v>
      </c>
    </row>
    <row r="15" spans="1:12" s="8" customFormat="1" ht="30" x14ac:dyDescent="0.25">
      <c r="A15" s="7">
        <v>21</v>
      </c>
      <c r="B15" s="7">
        <v>22</v>
      </c>
      <c r="C15" s="7">
        <v>23</v>
      </c>
      <c r="D15" s="7">
        <v>24</v>
      </c>
      <c r="E15" s="7">
        <v>25</v>
      </c>
      <c r="F15" s="7">
        <v>26</v>
      </c>
      <c r="G15" s="7">
        <v>27</v>
      </c>
      <c r="H15" s="7">
        <v>28</v>
      </c>
      <c r="I15" s="7">
        <v>29</v>
      </c>
      <c r="J15" s="7">
        <v>30</v>
      </c>
    </row>
    <row r="16" spans="1:12" x14ac:dyDescent="0.25">
      <c r="A16" s="4" t="str">
        <f>IF(ISBLANK('Liste des engagés'!$B$8),"",VLOOKUP(A15,lp,2))</f>
        <v>CHATELAIN GABRIEL</v>
      </c>
      <c r="B16" s="4" t="str">
        <f>IF(ISBLANK('Liste des engagés'!$B$8),"",VLOOKUP(B15,lp,2))</f>
        <v>COUGOULAT NOE</v>
      </c>
      <c r="C16" s="4" t="str">
        <f>IF(ISBLANK('Liste des engagés'!$B$8),"",VLOOKUP(C15,lp,2))</f>
        <v>DOBRENEZ Jigme</v>
      </c>
      <c r="D16" s="4" t="str">
        <f>IF(ISBLANK('Liste des engagés'!$B$8),"",VLOOKUP(D15,lp,2))</f>
        <v>BELLANGER MATHEO</v>
      </c>
      <c r="E16" s="4" t="str">
        <f>IF(ISBLANK('Liste des engagés'!$B$8),"",VLOOKUP(E15,lp,2))</f>
        <v>DREANO Clara (F)</v>
      </c>
      <c r="F16" s="4" t="str">
        <f>IF(ISBLANK('Liste des engagés'!$B$8),"",VLOOKUP(F15,lp,2))</f>
        <v>DOLTAIRE ALEX</v>
      </c>
      <c r="G16" s="4" t="str">
        <f>IF(ISBLANK('Liste des engagés'!$B$8),"",VLOOKUP(G15,lp,2))</f>
        <v>CARRE NOAH</v>
      </c>
      <c r="H16" s="4" t="str">
        <f>IF(ISBLANK('Liste des engagés'!$B$8),"",VLOOKUP(H15,lp,2))</f>
        <v>KERBARH Yannis</v>
      </c>
      <c r="I16" s="4" t="str">
        <f>IF(ISBLANK('Liste des engagés'!$B$8),"",VLOOKUP(I15,lp,2))</f>
        <v>GERGAUD Esteban</v>
      </c>
      <c r="J16" s="4" t="str">
        <f>IF(ISBLANK('Liste des engagés'!$B$8),"",VLOOKUP(J15,lp,2))</f>
        <v>LE CAVIL KENZA (F)</v>
      </c>
    </row>
    <row r="17" spans="1:10" x14ac:dyDescent="0.25">
      <c r="A17" s="4" t="str">
        <f>IF(ISBLANK('Liste des engagés'!$B$8),"",VLOOKUP(A15,lp,3))</f>
        <v>EC Pluvignoise</v>
      </c>
      <c r="B17" s="4" t="str">
        <f>IF(ISBLANK('Liste des engagés'!$B$8),"",VLOOKUP(B15,lp,3))</f>
        <v>AC Lanester</v>
      </c>
      <c r="C17" s="4" t="str">
        <f>IF(ISBLANK('Liste des engagés'!$B$8),"",VLOOKUP(C15,lp,3))</f>
        <v>VC Languidic</v>
      </c>
      <c r="D17" s="4" t="str">
        <f>IF(ISBLANK('Liste des engagés'!$B$8),"",VLOOKUP(D15,lp,3))</f>
        <v>UCP Josselin</v>
      </c>
      <c r="E17" s="4" t="str">
        <f>IF(ISBLANK('Liste des engagés'!$B$8),"",VLOOKUP(E15,lp,3))</f>
        <v>Locminé</v>
      </c>
      <c r="F17" s="4" t="str">
        <f>IF(ISBLANK('Liste des engagés'!$B$8),"",VLOOKUP(F15,lp,3))</f>
        <v>UC Véloce Vannes</v>
      </c>
      <c r="G17" s="4" t="str">
        <f>IF(ISBLANK('Liste des engagés'!$B$8),"",VLOOKUP(G15,lp,3))</f>
        <v xml:space="preserve"> UC Alréenne</v>
      </c>
      <c r="H17" s="4" t="str">
        <f>IF(ISBLANK('Liste des engagés'!$B$8),"",VLOOKUP(H15,lp,3))</f>
        <v>ACP Baud</v>
      </c>
      <c r="I17" s="4" t="str">
        <f>IF(ISBLANK('Liste des engagés'!$B$8),"",VLOOKUP(I15,lp,3))</f>
        <v>SC Malestroit</v>
      </c>
      <c r="J17" s="4" t="str">
        <f>IF(ISBLANK('Liste des engagés'!$B$8),"",VLOOKUP(J15,lp,3))</f>
        <v>EC Queven</v>
      </c>
    </row>
    <row r="18" spans="1:10" s="10" customFormat="1" ht="32.25" customHeight="1" thickBot="1" x14ac:dyDescent="0.3">
      <c r="A18" s="9">
        <f>IF(ISBLANK('Liste des engagés'!$B$8),"",VLOOKUP(A15,lp,4))</f>
        <v>0</v>
      </c>
      <c r="B18" s="9">
        <f>IF(ISBLANK('Liste des engagés'!$B$8),"",VLOOKUP(B15,lp,4))</f>
        <v>0</v>
      </c>
      <c r="C18" s="9">
        <f>IF(ISBLANK('Liste des engagés'!$B$8),"",VLOOKUP(C15,lp,4))</f>
        <v>0</v>
      </c>
      <c r="D18" s="9">
        <f>IF(ISBLANK('Liste des engagés'!$B$8),"",VLOOKUP(D15,lp,4))</f>
        <v>0</v>
      </c>
      <c r="E18" s="9">
        <f>IF(ISBLANK('Liste des engagés'!$B$8),"",VLOOKUP(E15,lp,4))</f>
        <v>0</v>
      </c>
      <c r="F18" s="9">
        <f>IF(ISBLANK('Liste des engagés'!$B$8),"",VLOOKUP(F15,lp,4))</f>
        <v>0</v>
      </c>
      <c r="G18" s="9">
        <f>IF(ISBLANK('Liste des engagés'!$B$8),"",VLOOKUP(G15,lp,4))</f>
        <v>0</v>
      </c>
      <c r="H18" s="9">
        <f>IF(ISBLANK('Liste des engagés'!$B$8),"",VLOOKUP(H15,lp,4))</f>
        <v>0</v>
      </c>
      <c r="I18" s="9">
        <f>IF(ISBLANK('Liste des engagés'!$B$8),"",VLOOKUP(I15,lp,4))</f>
        <v>0</v>
      </c>
      <c r="J18" s="9">
        <f>IF(ISBLANK('Liste des engagés'!$B$8),"",VLOOKUP(J15,lp,4))</f>
        <v>0</v>
      </c>
    </row>
    <row r="19" spans="1:10" s="8" customFormat="1" ht="30" x14ac:dyDescent="0.25">
      <c r="A19" s="7">
        <v>31</v>
      </c>
      <c r="B19" s="7">
        <v>32</v>
      </c>
      <c r="C19" s="7">
        <v>33</v>
      </c>
      <c r="D19" s="7">
        <v>34</v>
      </c>
      <c r="E19" s="7">
        <v>35</v>
      </c>
      <c r="F19" s="7">
        <v>36</v>
      </c>
      <c r="G19" s="7">
        <v>37</v>
      </c>
      <c r="H19" s="7">
        <v>38</v>
      </c>
      <c r="I19" s="7">
        <v>39</v>
      </c>
      <c r="J19" s="7">
        <v>40</v>
      </c>
    </row>
    <row r="20" spans="1:10" x14ac:dyDescent="0.25">
      <c r="A20" s="4" t="str">
        <f>IF(ISBLANK('Liste des engagés'!$B$8),"",VLOOKUP(A19,lp,2))</f>
        <v>CROTHERS ENZO</v>
      </c>
      <c r="B20" s="4" t="str">
        <f>IF(ISBLANK('Liste des engagés'!$B$8),"",VLOOKUP(B19,lp,2))</f>
        <v>JAFFRE LEONIE (F)</v>
      </c>
      <c r="C20" s="4" t="str">
        <f>IF(ISBLANK('Liste des engagés'!$B$8),"",VLOOKUP(C19,lp,2))</f>
        <v>LEDORMER Louis</v>
      </c>
      <c r="D20" s="4" t="str">
        <f>IF(ISBLANK('Liste des engagés'!$B$8),"",VLOOKUP(D19,lp,2))</f>
        <v>BIHEL CLEMENT</v>
      </c>
      <c r="E20" s="4" t="str">
        <f>IF(ISBLANK('Liste des engagés'!$B$8),"",VLOOKUP(E19,lp,2))</f>
        <v>GUEGAN Elouen</v>
      </c>
      <c r="F20" s="4" t="str">
        <f>IF(ISBLANK('Liste des engagés'!$B$8),"",VLOOKUP(F19,lp,2))</f>
        <v>EVENO HUGO</v>
      </c>
      <c r="G20" s="4" t="str">
        <f>IF(ISBLANK('Liste des engagés'!$B$8),"",VLOOKUP(G19,lp,2))</f>
        <v>COTUREL Léo</v>
      </c>
      <c r="H20" s="4" t="str">
        <f>IF(ISBLANK('Liste des engagés'!$B$8),"",VLOOKUP(H19,lp,2))</f>
        <v>LE GUILLOUX Evan</v>
      </c>
      <c r="I20" s="4" t="str">
        <f>IF(ISBLANK('Liste des engagés'!$B$8),"",VLOOKUP(I19,lp,2))</f>
        <v>RICAUD Louis</v>
      </c>
      <c r="J20" s="4" t="str">
        <f>IF(ISBLANK('Liste des engagés'!$B$8),"",VLOOKUP(J19,lp,2))</f>
        <v>LE DEVEHAT Chloé (F)</v>
      </c>
    </row>
    <row r="21" spans="1:10" x14ac:dyDescent="0.25">
      <c r="A21" s="4" t="str">
        <f>IF(ISBLANK('Liste des engagés'!$B$8),"",VLOOKUP(A19,lp,3))</f>
        <v>EC Pluvignoise</v>
      </c>
      <c r="B21" s="4" t="str">
        <f>IF(ISBLANK('Liste des engagés'!$B$8),"",VLOOKUP(B19,lp,3))</f>
        <v>AC Lanester</v>
      </c>
      <c r="C21" s="4" t="str">
        <f>IF(ISBLANK('Liste des engagés'!$B$8),"",VLOOKUP(C19,lp,3))</f>
        <v>VC Languidic</v>
      </c>
      <c r="D21" s="4" t="str">
        <f>IF(ISBLANK('Liste des engagés'!$B$8),"",VLOOKUP(D19,lp,3))</f>
        <v>UCP Josselin</v>
      </c>
      <c r="E21" s="4" t="str">
        <f>IF(ISBLANK('Liste des engagés'!$B$8),"",VLOOKUP(E19,lp,3))</f>
        <v>Locminé</v>
      </c>
      <c r="F21" s="4" t="str">
        <f>IF(ISBLANK('Liste des engagés'!$B$8),"",VLOOKUP(F19,lp,3))</f>
        <v>UC Véloce Vannes</v>
      </c>
      <c r="G21" s="4" t="str">
        <f>IF(ISBLANK('Liste des engagés'!$B$8),"",VLOOKUP(G19,lp,3))</f>
        <v>UC Alréenne</v>
      </c>
      <c r="H21" s="4" t="str">
        <f>IF(ISBLANK('Liste des engagés'!$B$8),"",VLOOKUP(H19,lp,3))</f>
        <v>ACP Baud</v>
      </c>
      <c r="I21" s="4" t="str">
        <f>IF(ISBLANK('Liste des engagés'!$B$8),"",VLOOKUP(I19,lp,3))</f>
        <v>SC Malestroit</v>
      </c>
      <c r="J21" s="4" t="str">
        <f>IF(ISBLANK('Liste des engagés'!$B$8),"",VLOOKUP(J19,lp,3))</f>
        <v>EC Queven</v>
      </c>
    </row>
    <row r="22" spans="1:10" s="10" customFormat="1" ht="32.25" customHeight="1" thickBot="1" x14ac:dyDescent="0.3">
      <c r="A22" s="9">
        <f>IF(ISBLANK('Liste des engagés'!$B$8),"",VLOOKUP(A19,lp,4))</f>
        <v>0</v>
      </c>
      <c r="B22" s="9">
        <f>IF(ISBLANK('Liste des engagés'!$B$8),"",VLOOKUP(B19,lp,4))</f>
        <v>0</v>
      </c>
      <c r="C22" s="9">
        <f>IF(ISBLANK('Liste des engagés'!$B$8),"",VLOOKUP(C19,lp,4))</f>
        <v>0</v>
      </c>
      <c r="D22" s="9">
        <f>IF(ISBLANK('Liste des engagés'!$B$8),"",VLOOKUP(D19,lp,4))</f>
        <v>0</v>
      </c>
      <c r="E22" s="9">
        <f>IF(ISBLANK('Liste des engagés'!$B$8),"",VLOOKUP(E19,lp,4))</f>
        <v>0</v>
      </c>
      <c r="F22" s="9">
        <f>IF(ISBLANK('Liste des engagés'!$B$8),"",VLOOKUP(F19,lp,4))</f>
        <v>0</v>
      </c>
      <c r="G22" s="9">
        <f>IF(ISBLANK('Liste des engagés'!$B$8),"",VLOOKUP(G19,lp,4))</f>
        <v>0</v>
      </c>
      <c r="H22" s="9">
        <f>IF(ISBLANK('Liste des engagés'!$B$8),"",VLOOKUP(H19,lp,4))</f>
        <v>0</v>
      </c>
      <c r="I22" s="9">
        <f>IF(ISBLANK('Liste des engagés'!$B$8),"",VLOOKUP(I19,lp,4))</f>
        <v>0</v>
      </c>
      <c r="J22" s="9">
        <f>IF(ISBLANK('Liste des engagés'!$B$8),"",VLOOKUP(J19,lp,4))</f>
        <v>0</v>
      </c>
    </row>
    <row r="23" spans="1:10" s="8" customFormat="1" ht="30" x14ac:dyDescent="0.25">
      <c r="A23" s="7">
        <v>41</v>
      </c>
      <c r="B23" s="7">
        <v>42</v>
      </c>
      <c r="C23" s="7">
        <v>43</v>
      </c>
      <c r="D23" s="7">
        <v>44</v>
      </c>
      <c r="E23" s="7">
        <v>45</v>
      </c>
      <c r="F23" s="7">
        <v>46</v>
      </c>
      <c r="G23" s="7">
        <v>47</v>
      </c>
      <c r="H23" s="7">
        <v>48</v>
      </c>
      <c r="I23" s="7">
        <v>49</v>
      </c>
      <c r="J23" s="7">
        <v>50</v>
      </c>
    </row>
    <row r="24" spans="1:10" x14ac:dyDescent="0.25">
      <c r="A24" s="4" t="str">
        <f>IF(ISBLANK('Liste des engagés'!$B$8),"",VLOOKUP(A23,lp,2))</f>
        <v>GICQUEL Titouan</v>
      </c>
      <c r="B24" s="4" t="str">
        <f>IF(ISBLANK('Liste des engagés'!$B$8),"",VLOOKUP(B23,lp,2))</f>
        <v>LOUSSOUARN LUCAS</v>
      </c>
      <c r="C24" s="4" t="str">
        <f>IF(ISBLANK('Liste des engagés'!$B$8),"",VLOOKUP(C23,lp,2))</f>
        <v>DEBOIS Argentine  (F)</v>
      </c>
      <c r="D24" s="4" t="str">
        <f>IF(ISBLANK('Liste des engagés'!$B$8),"",VLOOKUP(D23,lp,2))</f>
        <v>TULOW Sacha</v>
      </c>
      <c r="E24" s="4" t="str">
        <f>IF(ISBLANK('Liste des engagés'!$B$8),"",VLOOKUP(E23,lp,2))</f>
        <v>GENDRY JAROD</v>
      </c>
      <c r="F24" s="4" t="str">
        <f>IF(ISBLANK('Liste des engagés'!$B$8),"",VLOOKUP(F23,lp,2))</f>
        <v>LE DUC JESSY</v>
      </c>
      <c r="G24" s="4" t="str">
        <f>IF(ISBLANK('Liste des engagés'!$B$8),"",VLOOKUP(G23,lp,2))</f>
        <v>JUBIN Meven</v>
      </c>
      <c r="H24" s="4" t="str">
        <f>IF(ISBLANK('Liste des engagés'!$B$8),"",VLOOKUP(H23,lp,2))</f>
        <v>LE DEVEHAT YOANN</v>
      </c>
      <c r="I24" s="4" t="str">
        <f>IF(ISBLANK('Liste des engagés'!$B$8),"",VLOOKUP(I23,lp,2))</f>
        <v>HAAS ADRIEN</v>
      </c>
      <c r="J24" s="4" t="str">
        <f>IF(ISBLANK('Liste des engagés'!$B$8),"",VLOOKUP(J23,lp,2))</f>
        <v>RIVALAIN LE GAC Malo</v>
      </c>
    </row>
    <row r="25" spans="1:10" x14ac:dyDescent="0.25">
      <c r="A25" s="4" t="str">
        <f>IF(ISBLANK('Liste des engagés'!$B$8),"",VLOOKUP(A23,lp,3))</f>
        <v>EC Pluvignoise</v>
      </c>
      <c r="B25" s="4" t="str">
        <f>IF(ISBLANK('Liste des engagés'!$B$8),"",VLOOKUP(B23,lp,3))</f>
        <v>AC Lanester</v>
      </c>
      <c r="C25" s="4" t="str">
        <f>IF(ISBLANK('Liste des engagés'!$B$8),"",VLOOKUP(C23,lp,3))</f>
        <v>VC Languidic</v>
      </c>
      <c r="D25" s="4" t="str">
        <f>IF(ISBLANK('Liste des engagés'!$B$8),"",VLOOKUP(D23,lp,3))</f>
        <v>Locminé</v>
      </c>
      <c r="E25" s="4" t="str">
        <f>IF(ISBLANK('Liste des engagés'!$B$8),"",VLOOKUP(E23,lp,3))</f>
        <v>UC Véloce Vannes</v>
      </c>
      <c r="F25" s="4" t="str">
        <f>IF(ISBLANK('Liste des engagés'!$B$8),"",VLOOKUP(F23,lp,3))</f>
        <v>UC Alréenne</v>
      </c>
      <c r="G25" s="4" t="str">
        <f>IF(ISBLANK('Liste des engagés'!$B$8),"",VLOOKUP(G23,lp,3))</f>
        <v>ACP Baud</v>
      </c>
      <c r="H25" s="4" t="str">
        <f>IF(ISBLANK('Liste des engagés'!$B$8),"",VLOOKUP(H23,lp,3))</f>
        <v>EC Queven</v>
      </c>
      <c r="I25" s="4" t="str">
        <f>IF(ISBLANK('Liste des engagés'!$B$8),"",VLOOKUP(I23,lp,3))</f>
        <v>EC Pluvignoise</v>
      </c>
      <c r="J25" s="4" t="str">
        <f>IF(ISBLANK('Liste des engagés'!$B$8),"",VLOOKUP(J23,lp,3))</f>
        <v>AC Lanester</v>
      </c>
    </row>
    <row r="26" spans="1:10" s="11" customFormat="1" ht="32.25" customHeight="1" thickBot="1" x14ac:dyDescent="0.3">
      <c r="A26" s="5">
        <f>IF(ISBLANK('Liste des engagés'!$B$8),"",VLOOKUP(A23,lp,4))</f>
        <v>0</v>
      </c>
      <c r="B26" s="5">
        <f>IF(ISBLANK('Liste des engagés'!$B$8),"",VLOOKUP(B23,lp,4))</f>
        <v>0</v>
      </c>
      <c r="C26" s="5">
        <f>IF(ISBLANK('Liste des engagés'!$B$8),"",VLOOKUP(C23,lp,4))</f>
        <v>0</v>
      </c>
      <c r="D26" s="5">
        <f>IF(ISBLANK('Liste des engagés'!$B$8),"",VLOOKUP(D23,lp,4))</f>
        <v>0</v>
      </c>
      <c r="E26" s="5">
        <f>IF(ISBLANK('Liste des engagés'!$B$8),"",VLOOKUP(E23,lp,4))</f>
        <v>0</v>
      </c>
      <c r="F26" s="5">
        <f>IF(ISBLANK('Liste des engagés'!$B$8),"",VLOOKUP(F23,lp,4))</f>
        <v>0</v>
      </c>
      <c r="G26" s="5">
        <f>IF(ISBLANK('Liste des engagés'!$B$8),"",VLOOKUP(G23,lp,4))</f>
        <v>0</v>
      </c>
      <c r="H26" s="5">
        <f>IF(ISBLANK('Liste des engagés'!$B$8),"",VLOOKUP(H23,lp,4))</f>
        <v>0</v>
      </c>
      <c r="I26" s="5">
        <f>IF(ISBLANK('Liste des engagés'!$B$8),"",VLOOKUP(I23,lp,4))</f>
        <v>0</v>
      </c>
      <c r="J26" s="5">
        <f>IF(ISBLANK('Liste des engagés'!$B$8),"",VLOOKUP(J23,lp,4))</f>
        <v>0</v>
      </c>
    </row>
    <row r="27" spans="1:10" s="8" customFormat="1" ht="30" x14ac:dyDescent="0.25">
      <c r="A27" s="7">
        <v>51</v>
      </c>
      <c r="B27" s="7">
        <v>52</v>
      </c>
      <c r="C27" s="7">
        <v>53</v>
      </c>
      <c r="D27" s="7">
        <v>54</v>
      </c>
      <c r="E27" s="7">
        <v>55</v>
      </c>
      <c r="F27" s="7">
        <v>56</v>
      </c>
      <c r="G27" s="7">
        <v>57</v>
      </c>
      <c r="H27" s="7">
        <v>58</v>
      </c>
      <c r="I27" s="7">
        <v>59</v>
      </c>
      <c r="J27" s="7">
        <v>60</v>
      </c>
    </row>
    <row r="28" spans="1:10" x14ac:dyDescent="0.25">
      <c r="A28" s="4" t="str">
        <f>IF(ISBLANK('Liste des engagés'!$B$8),"",VLOOKUP(A27,lp,2))</f>
        <v>SOUCHU Angela (F)</v>
      </c>
      <c r="B28" s="4" t="str">
        <f>IF(ISBLANK('Liste des engagés'!$B$8),"",VLOOKUP(B27,lp,2))</f>
        <v>DUVAL Enzo</v>
      </c>
      <c r="C28" s="4" t="str">
        <f>IF(ISBLANK('Liste des engagés'!$B$8),"",VLOOKUP(C27,lp,2))</f>
        <v>GODIVEAUX JULIEN</v>
      </c>
      <c r="D28" s="4" t="str">
        <f>IF(ISBLANK('Liste des engagés'!$B$8),"",VLOOKUP(D27,lp,2))</f>
        <v>LE PORT Andy</v>
      </c>
      <c r="E28" s="4" t="str">
        <f>IF(ISBLANK('Liste des engagés'!$B$8),"",VLOOKUP(E27,lp,2))</f>
        <v>CONANEC Inès (F)</v>
      </c>
      <c r="F28" s="4" t="str">
        <f>IF(ISBLANK('Liste des engagés'!$B$8),"",VLOOKUP(F27,lp,2))</f>
        <v>MAURICE MARGOT (F)</v>
      </c>
      <c r="G28" s="4" t="str">
        <f>IF(ISBLANK('Liste des engagés'!$B$8),"",VLOOKUP(G27,lp,2))</f>
        <v>HOURMAN MATEO</v>
      </c>
      <c r="H28" s="4" t="str">
        <f>IF(ISBLANK('Liste des engagés'!$B$8),"",VLOOKUP(H27,lp,2))</f>
        <v>DELAHAYE Logan</v>
      </c>
      <c r="I28" s="4" t="str">
        <f>IF(ISBLANK('Liste des engagés'!$B$8),"",VLOOKUP(I27,lp,2))</f>
        <v>LOHEZIC  LE PALLEC Lou (F)</v>
      </c>
      <c r="J28" s="4" t="str">
        <f>IF(ISBLANK('Liste des engagés'!$B$8),"",VLOOKUP(J27,lp,2))</f>
        <v>LE NY MARTIN</v>
      </c>
    </row>
    <row r="29" spans="1:10" x14ac:dyDescent="0.25">
      <c r="A29" s="4" t="str">
        <f>IF(ISBLANK('Liste des engagés'!$B$8),"",VLOOKUP(A27,lp,3))</f>
        <v>VC Languidic</v>
      </c>
      <c r="B29" s="4" t="str">
        <f>IF(ISBLANK('Liste des engagés'!$B$8),"",VLOOKUP(B27,lp,3))</f>
        <v>Locminé</v>
      </c>
      <c r="C29" s="4" t="str">
        <f>IF(ISBLANK('Liste des engagés'!$B$8),"",VLOOKUP(C27,lp,3))</f>
        <v>UC Véloce Vannes</v>
      </c>
      <c r="D29" s="4" t="str">
        <f>IF(ISBLANK('Liste des engagés'!$B$8),"",VLOOKUP(D27,lp,3))</f>
        <v>UC Alréenne</v>
      </c>
      <c r="E29" s="4" t="str">
        <f>IF(ISBLANK('Liste des engagés'!$B$8),"",VLOOKUP(E27,lp,3))</f>
        <v>ACP Baud</v>
      </c>
      <c r="F29" s="4" t="str">
        <f>IF(ISBLANK('Liste des engagés'!$B$8),"",VLOOKUP(F27,lp,3))</f>
        <v>EC Queven</v>
      </c>
      <c r="G29" s="4" t="str">
        <f>IF(ISBLANK('Liste des engagés'!$B$8),"",VLOOKUP(G27,lp,3))</f>
        <v>EC Pluvignoise</v>
      </c>
      <c r="H29" s="4" t="str">
        <f>IF(ISBLANK('Liste des engagés'!$B$8),"",VLOOKUP(H27,lp,3))</f>
        <v>VC Languidic</v>
      </c>
      <c r="I29" s="4" t="str">
        <f>IF(ISBLANK('Liste des engagés'!$B$8),"",VLOOKUP(I27,lp,3))</f>
        <v>Locminé</v>
      </c>
      <c r="J29" s="4" t="str">
        <f>IF(ISBLANK('Liste des engagés'!$B$8),"",VLOOKUP(J27,lp,3))</f>
        <v>UC Véloce Vannes</v>
      </c>
    </row>
    <row r="30" spans="1:10" s="11" customFormat="1" ht="32.25" customHeight="1" thickBot="1" x14ac:dyDescent="0.3">
      <c r="A30" s="5">
        <f>IF(ISBLANK('Liste des engagés'!$B$8),"",VLOOKUP(A27,lp,4))</f>
        <v>0</v>
      </c>
      <c r="B30" s="5">
        <f>IF(ISBLANK('Liste des engagés'!$B$8),"",VLOOKUP(B27,lp,4))</f>
        <v>0</v>
      </c>
      <c r="C30" s="5">
        <f>IF(ISBLANK('Liste des engagés'!$B$8),"",VLOOKUP(C27,lp,4))</f>
        <v>0</v>
      </c>
      <c r="D30" s="5">
        <f>IF(ISBLANK('Liste des engagés'!$B$8),"",VLOOKUP(D27,lp,4))</f>
        <v>0</v>
      </c>
      <c r="E30" s="5">
        <f>IF(ISBLANK('Liste des engagés'!$B$8),"",VLOOKUP(E27,lp,4))</f>
        <v>0</v>
      </c>
      <c r="F30" s="5">
        <f>IF(ISBLANK('Liste des engagés'!$B$8),"",VLOOKUP(F27,lp,4))</f>
        <v>0</v>
      </c>
      <c r="G30" s="5">
        <f>IF(ISBLANK('Liste des engagés'!$B$8),"",VLOOKUP(G27,lp,4))</f>
        <v>0</v>
      </c>
      <c r="H30" s="5">
        <f>IF(ISBLANK('Liste des engagés'!$B$8),"",VLOOKUP(H27,lp,4))</f>
        <v>0</v>
      </c>
      <c r="I30" s="5">
        <f>IF(ISBLANK('Liste des engagés'!$B$8),"",VLOOKUP(I27,lp,4))</f>
        <v>0</v>
      </c>
      <c r="J30" s="5">
        <f>IF(ISBLANK('Liste des engagés'!$B$8),"",VLOOKUP(J27,lp,4))</f>
        <v>0</v>
      </c>
    </row>
    <row r="31" spans="1:10" s="8" customFormat="1" ht="30" x14ac:dyDescent="0.25">
      <c r="A31" s="7">
        <v>61</v>
      </c>
      <c r="B31" s="7">
        <v>62</v>
      </c>
      <c r="C31" s="7">
        <v>63</v>
      </c>
      <c r="D31" s="7">
        <v>64</v>
      </c>
      <c r="E31" s="7">
        <v>65</v>
      </c>
      <c r="F31" s="7">
        <v>66</v>
      </c>
      <c r="G31" s="7">
        <v>67</v>
      </c>
      <c r="H31" s="7">
        <v>68</v>
      </c>
      <c r="I31" s="7">
        <v>69</v>
      </c>
      <c r="J31" s="7">
        <v>70</v>
      </c>
    </row>
    <row r="32" spans="1:10" x14ac:dyDescent="0.25">
      <c r="A32" s="4" t="str">
        <f>IF(ISBLANK('Liste des engagés'!$B$8),"",VLOOKUP(A31,lp,2))</f>
        <v>MARCHAND ANTONIN</v>
      </c>
      <c r="B32" s="4" t="str">
        <f>IF(ISBLANK('Liste des engagés'!$B$8),"",VLOOKUP(B31,lp,2))</f>
        <v>LE BADEZET Brieuc</v>
      </c>
      <c r="C32" s="4" t="str">
        <f>IF(ISBLANK('Liste des engagés'!$B$8),"",VLOOKUP(C31,lp,2))</f>
        <v>PHILIPPE EVA (F)</v>
      </c>
      <c r="D32" s="4" t="str">
        <f>IF(ISBLANK('Liste des engagés'!$B$8),"",VLOOKUP(D31,lp,2))</f>
        <v>KEBDANI TITOUAN</v>
      </c>
      <c r="E32" s="4" t="str">
        <f>IF(ISBLANK('Liste des engagés'!$B$8),"",VLOOKUP(E31,lp,2))</f>
        <v>DELFORGE Kezia</v>
      </c>
      <c r="F32" s="4" t="str">
        <f>IF(ISBLANK('Liste des engagés'!$B$8),"",VLOOKUP(F31,lp,2))</f>
        <v xml:space="preserve"> KEROUEDAN  Quentin</v>
      </c>
      <c r="G32" s="4" t="str">
        <f>IF(ISBLANK('Liste des engagés'!$B$8),"",VLOOKUP(G31,lp,2))</f>
        <v>LHEUREUX CORENTIN</v>
      </c>
      <c r="H32" s="4" t="str">
        <f>IF(ISBLANK('Liste des engagés'!$B$8),"",VLOOKUP(H31,lp,2))</f>
        <v>PERICHOT Mélam</v>
      </c>
      <c r="I32" s="4" t="str">
        <f>IF(ISBLANK('Liste des engagés'!$B$8),"",VLOOKUP(I31,lp,2))</f>
        <v>KEBDANI Mathis</v>
      </c>
      <c r="J32" s="4" t="str">
        <f>IF(ISBLANK('Liste des engagés'!$B$8),"",VLOOKUP(J31,lp,2))</f>
        <v>MIGNOT GUILLAUME</v>
      </c>
    </row>
    <row r="33" spans="1:10" x14ac:dyDescent="0.25">
      <c r="A33" s="4" t="str">
        <f>IF(ISBLANK('Liste des engagés'!$B$8),"",VLOOKUP(A31,lp,3))</f>
        <v>UC Alréenne</v>
      </c>
      <c r="B33" s="4" t="str">
        <f>IF(ISBLANK('Liste des engagés'!$B$8),"",VLOOKUP(B31,lp,3))</f>
        <v>ACP Baud</v>
      </c>
      <c r="C33" s="4" t="str">
        <f>IF(ISBLANK('Liste des engagés'!$B$8),"",VLOOKUP(C31,lp,3))</f>
        <v>EC Queven</v>
      </c>
      <c r="D33" s="4" t="str">
        <f>IF(ISBLANK('Liste des engagés'!$B$8),"",VLOOKUP(D31,lp,3))</f>
        <v>EC Pluvignoise</v>
      </c>
      <c r="E33" s="4" t="str">
        <f>IF(ISBLANK('Liste des engagés'!$B$8),"",VLOOKUP(E31,lp,3))</f>
        <v>VC Languidic</v>
      </c>
      <c r="F33" s="4" t="str">
        <f>IF(ISBLANK('Liste des engagés'!$B$8),"",VLOOKUP(F31,lp,3))</f>
        <v>Locminé</v>
      </c>
      <c r="G33" s="4" t="str">
        <f>IF(ISBLANK('Liste des engagés'!$B$8),"",VLOOKUP(G31,lp,3))</f>
        <v>UC Véloce Vannes</v>
      </c>
      <c r="H33" s="4" t="str">
        <f>IF(ISBLANK('Liste des engagés'!$B$8),"",VLOOKUP(H31,lp,3))</f>
        <v xml:space="preserve"> UC Alréenne</v>
      </c>
      <c r="I33" s="4" t="str">
        <f>IF(ISBLANK('Liste des engagés'!$B$8),"",VLOOKUP(I31,lp,3))</f>
        <v>ACP Baud</v>
      </c>
      <c r="J33" s="4" t="str">
        <f>IF(ISBLANK('Liste des engagés'!$B$8),"",VLOOKUP(J31,lp,3))</f>
        <v>EC Pluvignoise</v>
      </c>
    </row>
    <row r="34" spans="1:10" s="11" customFormat="1" ht="14.25" thickBot="1" x14ac:dyDescent="0.3">
      <c r="A34" s="5">
        <f>IF(ISBLANK('Liste des engagés'!$B$8),"",VLOOKUP(A31,lp,4))</f>
        <v>0</v>
      </c>
      <c r="B34" s="5">
        <f>IF(ISBLANK('Liste des engagés'!$B$8),"",VLOOKUP(B31,lp,4))</f>
        <v>0</v>
      </c>
      <c r="C34" s="5">
        <f>IF(ISBLANK('Liste des engagés'!$B$8),"",VLOOKUP(C31,lp,4))</f>
        <v>0</v>
      </c>
      <c r="D34" s="5">
        <f>IF(ISBLANK('Liste des engagés'!$B$8),"",VLOOKUP(D31,lp,4))</f>
        <v>0</v>
      </c>
      <c r="E34" s="5">
        <f>IF(ISBLANK('Liste des engagés'!$B$8),"",VLOOKUP(E31,lp,4))</f>
        <v>0</v>
      </c>
      <c r="F34" s="5">
        <f>IF(ISBLANK('Liste des engagés'!$B$8),"",VLOOKUP(F31,lp,4))</f>
        <v>0</v>
      </c>
      <c r="G34" s="5">
        <f>IF(ISBLANK('Liste des engagés'!$B$8),"",VLOOKUP(G31,lp,4))</f>
        <v>0</v>
      </c>
      <c r="H34" s="5">
        <f>IF(ISBLANK('Liste des engagés'!$B$8),"",VLOOKUP(H31,lp,4))</f>
        <v>0</v>
      </c>
      <c r="I34" s="5">
        <f>IF(ISBLANK('Liste des engagés'!$B$8),"",VLOOKUP(I31,lp,4))</f>
        <v>0</v>
      </c>
      <c r="J34" s="5">
        <f>IF(ISBLANK('Liste des engagés'!$B$8),"",VLOOKUP(J31,lp,4))</f>
        <v>0</v>
      </c>
    </row>
    <row r="35" spans="1:10" s="8" customFormat="1" ht="30" x14ac:dyDescent="0.25">
      <c r="A35" s="7">
        <v>71</v>
      </c>
      <c r="B35" s="7">
        <v>72</v>
      </c>
      <c r="C35" s="7">
        <v>73</v>
      </c>
      <c r="D35" s="7">
        <v>74</v>
      </c>
      <c r="E35" s="7">
        <v>75</v>
      </c>
      <c r="F35" s="7">
        <v>76</v>
      </c>
      <c r="G35" s="7">
        <v>77</v>
      </c>
      <c r="H35" s="7">
        <v>78</v>
      </c>
      <c r="I35" s="7">
        <v>79</v>
      </c>
      <c r="J35" s="7">
        <v>80</v>
      </c>
    </row>
    <row r="36" spans="1:10" x14ac:dyDescent="0.25">
      <c r="A36" s="4" t="str">
        <f>IF(ISBLANK('Liste des engagés'!$B$8),"",VLOOKUP(A35,lp,2))</f>
        <v>DUVAL Ilan</v>
      </c>
      <c r="B36" s="4" t="str">
        <f>IF(ISBLANK('Liste des engagés'!$B$8),"",VLOOKUP(B35,lp,2))</f>
        <v>ORTEGA MARTIN THIBAULT</v>
      </c>
      <c r="C36" s="4" t="str">
        <f>IF(ISBLANK('Liste des engagés'!$B$8),"",VLOOKUP(C35,lp,2))</f>
        <v>RIO LORINE (F)</v>
      </c>
      <c r="D36" s="4" t="str">
        <f>IF(ISBLANK('Liste des engagés'!$B$8),"",VLOOKUP(D35,lp,2))</f>
        <v>LOUSSOUARN Thomas</v>
      </c>
      <c r="E36" s="4" t="str">
        <f>IF(ISBLANK('Liste des engagés'!$B$8),"",VLOOKUP(E35,lp,2))</f>
        <v>PERESSE ALAN</v>
      </c>
      <c r="F36" s="4" t="str">
        <f>IF(ISBLANK('Liste des engagés'!$B$8),"",VLOOKUP(F35,lp,2))</f>
        <v>POIRON-UFFREDI Jean</v>
      </c>
      <c r="G36" s="4" t="str">
        <f>IF(ISBLANK('Liste des engagés'!$B$8),"",VLOOKUP(G35,lp,2))</f>
        <v>THOMAZO QUENTIN NOLAN</v>
      </c>
      <c r="H36" s="4" t="str">
        <f>IF(ISBLANK('Liste des engagés'!$B$8),"",VLOOKUP(H35,lp,2))</f>
        <v>GUILLEMOT Loucka</v>
      </c>
      <c r="I36" s="4" t="str">
        <f>IF(ISBLANK('Liste des engagés'!$B$8),"",VLOOKUP(I35,lp,2))</f>
        <v>PEVEDIC CORANTIN</v>
      </c>
      <c r="J36" s="4" t="str">
        <f>IF(ISBLANK('Liste des engagés'!$B$8),"",VLOOKUP(J35,lp,2))</f>
        <v>LE PALLEC Maloé (F)</v>
      </c>
    </row>
    <row r="37" spans="1:10" x14ac:dyDescent="0.25">
      <c r="A37" s="4" t="str">
        <f>IF(ISBLANK('Liste des engagés'!$B$8),"",VLOOKUP(A35,lp,3))</f>
        <v>Locminé</v>
      </c>
      <c r="B37" s="4" t="str">
        <f>IF(ISBLANK('Liste des engagés'!$B$8),"",VLOOKUP(B35,lp,3))</f>
        <v>UC Véloce Vannes</v>
      </c>
      <c r="C37" s="4" t="str">
        <f>IF(ISBLANK('Liste des engagés'!$B$8),"",VLOOKUP(C35,lp,3))</f>
        <v>UC Alréenne</v>
      </c>
      <c r="D37" s="4" t="str">
        <f>IF(ISBLANK('Liste des engagés'!$B$8),"",VLOOKUP(D35,lp,3))</f>
        <v>ACP Baud</v>
      </c>
      <c r="E37" s="4" t="str">
        <f>IF(ISBLANK('Liste des engagés'!$B$8),"",VLOOKUP(E35,lp,3))</f>
        <v>EC Pluvignoise</v>
      </c>
      <c r="F37" s="4" t="str">
        <f>IF(ISBLANK('Liste des engagés'!$B$8),"",VLOOKUP(F35,lp,3))</f>
        <v>Locminé</v>
      </c>
      <c r="G37" s="4" t="str">
        <f>IF(ISBLANK('Liste des engagés'!$B$8),"",VLOOKUP(G35,lp,3))</f>
        <v>UC Véloce Vannes</v>
      </c>
      <c r="H37" s="4" t="str">
        <f>IF(ISBLANK('Liste des engagés'!$B$8),"",VLOOKUP(H35,lp,3))</f>
        <v>ACP Baud</v>
      </c>
      <c r="I37" s="4" t="str">
        <f>IF(ISBLANK('Liste des engagés'!$B$8),"",VLOOKUP(I35,lp,3))</f>
        <v>EC Pluvignoise</v>
      </c>
      <c r="J37" s="4" t="str">
        <f>IF(ISBLANK('Liste des engagés'!$B$8),"",VLOOKUP(J35,lp,3))</f>
        <v>Locminé</v>
      </c>
    </row>
    <row r="38" spans="1:10" s="11" customFormat="1" ht="14.25" thickBot="1" x14ac:dyDescent="0.3">
      <c r="A38" s="5">
        <f>IF(ISBLANK('Liste des engagés'!$B$8),"",VLOOKUP(A35,lp,4))</f>
        <v>0</v>
      </c>
      <c r="B38" s="5">
        <f>IF(ISBLANK('Liste des engagés'!$B$8),"",VLOOKUP(B35,lp,4))</f>
        <v>0</v>
      </c>
      <c r="C38" s="5">
        <f>IF(ISBLANK('Liste des engagés'!$B$8),"",VLOOKUP(C35,lp,4))</f>
        <v>0</v>
      </c>
      <c r="D38" s="5">
        <f>IF(ISBLANK('Liste des engagés'!$B$8),"",VLOOKUP(D35,lp,4))</f>
        <v>0</v>
      </c>
      <c r="E38" s="5">
        <f>IF(ISBLANK('Liste des engagés'!$B$8),"",VLOOKUP(E35,lp,4))</f>
        <v>0</v>
      </c>
      <c r="F38" s="5">
        <f>IF(ISBLANK('Liste des engagés'!$B$8),"",VLOOKUP(F35,lp,4))</f>
        <v>0</v>
      </c>
      <c r="G38" s="5">
        <f>IF(ISBLANK('Liste des engagés'!$B$8),"",VLOOKUP(G35,lp,4))</f>
        <v>0</v>
      </c>
      <c r="H38" s="5">
        <f>IF(ISBLANK('Liste des engagés'!$B$8),"",VLOOKUP(H35,lp,4))</f>
        <v>0</v>
      </c>
      <c r="I38" s="5">
        <f>IF(ISBLANK('Liste des engagés'!$B$8),"",VLOOKUP(I35,lp,4))</f>
        <v>0</v>
      </c>
      <c r="J38" s="5">
        <f>IF(ISBLANK('Liste des engagés'!$B$8),"",VLOOKUP(J35,lp,4))</f>
        <v>0</v>
      </c>
    </row>
    <row r="39" spans="1:10" s="8" customFormat="1" ht="30" x14ac:dyDescent="0.25">
      <c r="A39" s="7">
        <v>81</v>
      </c>
      <c r="B39" s="7">
        <v>82</v>
      </c>
      <c r="C39" s="7">
        <v>83</v>
      </c>
      <c r="D39" s="7">
        <v>84</v>
      </c>
      <c r="E39" s="7">
        <v>85</v>
      </c>
      <c r="F39" s="7">
        <v>86</v>
      </c>
      <c r="G39" s="7">
        <v>87</v>
      </c>
      <c r="H39" s="7">
        <v>88</v>
      </c>
      <c r="I39" s="7">
        <v>89</v>
      </c>
      <c r="J39" s="7">
        <v>90</v>
      </c>
    </row>
    <row r="40" spans="1:10" x14ac:dyDescent="0.25">
      <c r="A40" s="4" t="str">
        <f>IF(ISBLANK('Liste des engagés'!$B$8),"",VLOOKUP(A39,lp,2))</f>
        <v>REMIGEREAU STEEVE</v>
      </c>
      <c r="B40" s="4" t="str">
        <f>IF(ISBLANK('Liste des engagés'!$B$8),"",VLOOKUP(B39,lp,2))</f>
        <v>ALLAIN Yanis</v>
      </c>
      <c r="C40" s="4" t="str">
        <f>IF(ISBLANK('Liste des engagés'!$B$8),"",VLOOKUP(C39,lp,2))</f>
        <v>RENAUD KILLIAN</v>
      </c>
      <c r="D40" s="4" t="str">
        <f>IF(ISBLANK('Liste des engagés'!$B$8),"",VLOOKUP(D39,lp,2))</f>
        <v>CAMBAUD-PINON Marius</v>
      </c>
      <c r="E40" s="4" t="str">
        <f>IF(ISBLANK('Liste des engagés'!$B$8),"",VLOOKUP(E39,lp,2))</f>
        <v>COUGOULAT Thomas</v>
      </c>
      <c r="F40" s="4" t="str">
        <f>IF(ISBLANK('Liste des engagés'!$B$8),"",VLOOKUP(F39,lp,2))</f>
        <v>MOISAN  Camille (F)</v>
      </c>
      <c r="G40" s="4" t="str">
        <f>IF(ISBLANK('Liste des engagés'!$B$8),"",VLOOKUP(G39,lp,2))</f>
        <v>EVANO Ewen</v>
      </c>
      <c r="H40" s="4" t="str">
        <f>IF(ISBLANK('Liste des engagés'!$B$8),"",VLOOKUP(H39,lp,2))</f>
        <v>BRIEN  Enzo</v>
      </c>
      <c r="I40" s="4" t="str">
        <f>IF(ISBLANK('Liste des engagés'!$B$8),"",VLOOKUP(I39,lp,2))</f>
        <v>GESBERT Gwenn</v>
      </c>
      <c r="J40" s="4" t="str">
        <f>IF(ISBLANK('Liste des engagés'!$B$8),"",VLOOKUP(J39,lp,2))</f>
        <v>BLANPAIN Elouwen</v>
      </c>
    </row>
    <row r="41" spans="1:10" x14ac:dyDescent="0.25">
      <c r="A41" s="4" t="str">
        <f>IF(ISBLANK('Liste des engagés'!$B$8),"",VLOOKUP(A39,lp,3))</f>
        <v>UC Véloce Vannes</v>
      </c>
      <c r="B41" s="4" t="str">
        <f>IF(ISBLANK('Liste des engagés'!$B$8),"",VLOOKUP(B39,lp,3))</f>
        <v>ACP Baud</v>
      </c>
      <c r="C41" s="4" t="str">
        <f>IF(ISBLANK('Liste des engagés'!$B$8),"",VLOOKUP(C39,lp,3))</f>
        <v>EC Pluvignoise</v>
      </c>
      <c r="D41" s="4" t="str">
        <f>IF(ISBLANK('Liste des engagés'!$B$8),"",VLOOKUP(D39,lp,3))</f>
        <v>Locminé</v>
      </c>
      <c r="E41" s="4" t="str">
        <f>IF(ISBLANK('Liste des engagés'!$B$8),"",VLOOKUP(E39,lp,3))</f>
        <v>ACP Baud</v>
      </c>
      <c r="F41" s="4" t="str">
        <f>IF(ISBLANK('Liste des engagés'!$B$8),"",VLOOKUP(F39,lp,3))</f>
        <v>Locminé</v>
      </c>
      <c r="G41" s="4" t="str">
        <f>IF(ISBLANK('Liste des engagés'!$B$8),"",VLOOKUP(G39,lp,3))</f>
        <v>ACP Baud</v>
      </c>
      <c r="H41" s="4" t="str">
        <f>IF(ISBLANK('Liste des engagés'!$B$8),"",VLOOKUP(H39,lp,3))</f>
        <v>Locminé</v>
      </c>
      <c r="I41" s="4" t="str">
        <f>IF(ISBLANK('Liste des engagés'!$B$8),"",VLOOKUP(I39,lp,3))</f>
        <v>ACP Baud</v>
      </c>
      <c r="J41" s="4" t="str">
        <f>IF(ISBLANK('Liste des engagés'!$B$8),"",VLOOKUP(J39,lp,3))</f>
        <v>Locminé</v>
      </c>
    </row>
    <row r="42" spans="1:10" s="11" customFormat="1" ht="14.25" thickBot="1" x14ac:dyDescent="0.3">
      <c r="A42" s="5">
        <f>IF(ISBLANK('Liste des engagés'!$B$8),"",VLOOKUP(A39,lp,4))</f>
        <v>0</v>
      </c>
      <c r="B42" s="5">
        <f>IF(ISBLANK('Liste des engagés'!$B$8),"",VLOOKUP(B39,lp,4))</f>
        <v>0</v>
      </c>
      <c r="C42" s="5">
        <f>IF(ISBLANK('Liste des engagés'!$B$8),"",VLOOKUP(C39,lp,4))</f>
        <v>0</v>
      </c>
      <c r="D42" s="5">
        <f>IF(ISBLANK('Liste des engagés'!$B$8),"",VLOOKUP(D39,lp,4))</f>
        <v>0</v>
      </c>
      <c r="E42" s="5">
        <f>IF(ISBLANK('Liste des engagés'!$B$8),"",VLOOKUP(E39,lp,4))</f>
        <v>0</v>
      </c>
      <c r="F42" s="5">
        <f>IF(ISBLANK('Liste des engagés'!$B$8),"",VLOOKUP(F39,lp,4))</f>
        <v>0</v>
      </c>
      <c r="G42" s="5">
        <f>IF(ISBLANK('Liste des engagés'!$B$8),"",VLOOKUP(G39,lp,4))</f>
        <v>0</v>
      </c>
      <c r="H42" s="5">
        <f>IF(ISBLANK('Liste des engagés'!$B$8),"",VLOOKUP(H39,lp,4))</f>
        <v>0</v>
      </c>
      <c r="I42" s="5">
        <f>IF(ISBLANK('Liste des engagés'!$B$8),"",VLOOKUP(I39,lp,4))</f>
        <v>0</v>
      </c>
      <c r="J42" s="5">
        <f>IF(ISBLANK('Liste des engagés'!$B$8),"",VLOOKUP(J39,lp,4))</f>
        <v>0</v>
      </c>
    </row>
    <row r="43" spans="1:10" s="8" customFormat="1" ht="30" x14ac:dyDescent="0.25">
      <c r="A43" s="7">
        <v>91</v>
      </c>
      <c r="B43" s="7">
        <v>92</v>
      </c>
      <c r="C43" s="7">
        <v>93</v>
      </c>
      <c r="D43" s="7">
        <v>94</v>
      </c>
      <c r="E43" s="7">
        <v>95</v>
      </c>
      <c r="F43" s="7">
        <v>96</v>
      </c>
      <c r="G43" s="7">
        <v>97</v>
      </c>
      <c r="H43" s="7">
        <v>98</v>
      </c>
      <c r="I43" s="7">
        <v>99</v>
      </c>
      <c r="J43" s="7">
        <v>100</v>
      </c>
    </row>
    <row r="44" spans="1:10" x14ac:dyDescent="0.25">
      <c r="A44" s="4" t="str">
        <f>IF(ISBLANK('Liste des engagés'!$B$8),"",VLOOKUP(A43,lp,2))</f>
        <v xml:space="preserve">GROSSI Elven </v>
      </c>
      <c r="B44" s="4" t="str">
        <f>IF(ISBLANK('Liste des engagés'!$B$8),"",VLOOKUP(B43,lp,2))</f>
        <v>KLEWAIS Dylan</v>
      </c>
      <c r="C44" s="4" t="str">
        <f>IF(ISBLANK('Liste des engagés'!$B$8),"",VLOOKUP(C43,lp,2))</f>
        <v>FRANCOIS Valentin</v>
      </c>
      <c r="D44" s="4" t="str">
        <f>IF(ISBLANK('Liste des engagés'!$B$8),"",VLOOKUP(D43,lp,2))</f>
        <v>LE PALLEC  Mathis</v>
      </c>
      <c r="E44" s="4" t="str">
        <f>IF(ISBLANK('Liste des engagés'!$B$8),"",VLOOKUP(E43,lp,2))</f>
        <v>GUILLAUME Gaëtan</v>
      </c>
      <c r="F44" s="4">
        <f>IF(ISBLANK('Liste des engagés'!$B$8),"",VLOOKUP(F43,lp,2))</f>
        <v>0</v>
      </c>
      <c r="G44" s="4">
        <f>IF(ISBLANK('Liste des engagés'!$B$8),"",VLOOKUP(G43,lp,2))</f>
        <v>0</v>
      </c>
      <c r="H44" s="4">
        <f>IF(ISBLANK('Liste des engagés'!$B$8),"",VLOOKUP(H43,lp,2))</f>
        <v>0</v>
      </c>
      <c r="I44" s="4">
        <f>IF(ISBLANK('Liste des engagés'!$B$8),"",VLOOKUP(I43,lp,2))</f>
        <v>0</v>
      </c>
      <c r="J44" s="4">
        <f>IF(ISBLANK('Liste des engagés'!$B$8),"",VLOOKUP(J43,lp,2))</f>
        <v>0</v>
      </c>
    </row>
    <row r="45" spans="1:10" x14ac:dyDescent="0.25">
      <c r="A45" s="4" t="str">
        <f>IF(ISBLANK('Liste des engagés'!$B$8),"",VLOOKUP(A43,lp,3))</f>
        <v>ACP Baud</v>
      </c>
      <c r="B45" s="4" t="str">
        <f>IF(ISBLANK('Liste des engagés'!$B$8),"",VLOOKUP(B43,lp,3))</f>
        <v>Locminé</v>
      </c>
      <c r="C45" s="4" t="str">
        <f>IF(ISBLANK('Liste des engagés'!$B$8),"",VLOOKUP(C43,lp,3))</f>
        <v>Locminé</v>
      </c>
      <c r="D45" s="4" t="str">
        <f>IF(ISBLANK('Liste des engagés'!$B$8),"",VLOOKUP(D43,lp,3))</f>
        <v>Locminé</v>
      </c>
      <c r="E45" s="4" t="str">
        <f>IF(ISBLANK('Liste des engagés'!$B$8),"",VLOOKUP(E43,lp,3))</f>
        <v>UCP Josselin</v>
      </c>
      <c r="F45" s="4">
        <f>IF(ISBLANK('Liste des engagés'!$B$8),"",VLOOKUP(F43,lp,3))</f>
        <v>0</v>
      </c>
      <c r="G45" s="4">
        <f>IF(ISBLANK('Liste des engagés'!$B$8),"",VLOOKUP(G43,lp,3))</f>
        <v>0</v>
      </c>
      <c r="H45" s="4">
        <f>IF(ISBLANK('Liste des engagés'!$B$8),"",VLOOKUP(H43,lp,3))</f>
        <v>0</v>
      </c>
      <c r="I45" s="4">
        <f>IF(ISBLANK('Liste des engagés'!$B$8),"",VLOOKUP(I43,lp,3))</f>
        <v>0</v>
      </c>
      <c r="J45" s="4">
        <f>IF(ISBLANK('Liste des engagés'!$B$8),"",VLOOKUP(J43,lp,3))</f>
        <v>0</v>
      </c>
    </row>
    <row r="46" spans="1:10" s="10" customFormat="1" ht="13.5" thickBot="1" x14ac:dyDescent="0.3">
      <c r="A46" s="9">
        <f>IF(ISBLANK('Liste des engagés'!$B$8),"",VLOOKUP(A43,lp,4))</f>
        <v>0</v>
      </c>
      <c r="B46" s="9">
        <f>IF(ISBLANK('Liste des engagés'!$B$8),"",VLOOKUP(B43,lp,4))</f>
        <v>0</v>
      </c>
      <c r="C46" s="9">
        <f>IF(ISBLANK('Liste des engagés'!$B$8),"",VLOOKUP(C43,lp,4))</f>
        <v>0</v>
      </c>
      <c r="D46" s="9">
        <f>IF(ISBLANK('Liste des engagés'!$B$8),"",VLOOKUP(D43,lp,4))</f>
        <v>0</v>
      </c>
      <c r="E46" s="9">
        <f>IF(ISBLANK('Liste des engagés'!$B$8),"",VLOOKUP(E43,lp,4))</f>
        <v>0</v>
      </c>
      <c r="F46" s="9">
        <f>IF(ISBLANK('Liste des engagés'!$B$8),"",VLOOKUP(F43,lp,4))</f>
        <v>0</v>
      </c>
      <c r="G46" s="9">
        <f>IF(ISBLANK('Liste des engagés'!$B$8),"",VLOOKUP(G43,lp,4))</f>
        <v>0</v>
      </c>
      <c r="H46" s="9">
        <f>IF(ISBLANK('Liste des engagés'!$B$8),"",VLOOKUP(H43,lp,4))</f>
        <v>0</v>
      </c>
      <c r="I46" s="9">
        <f>IF(ISBLANK('Liste des engagés'!$B$8),"",VLOOKUP(I43,lp,4))</f>
        <v>0</v>
      </c>
      <c r="J46" s="9">
        <f>IF(ISBLANK('Liste des engagés'!$B$8),"",VLOOKUP(J43,lp,4))</f>
        <v>0</v>
      </c>
    </row>
    <row r="47" spans="1:10" s="8" customFormat="1" ht="30" x14ac:dyDescent="0.25">
      <c r="A47" s="7">
        <v>101</v>
      </c>
      <c r="B47" s="7">
        <v>102</v>
      </c>
      <c r="C47" s="7">
        <v>103</v>
      </c>
      <c r="D47" s="7">
        <v>104</v>
      </c>
      <c r="E47" s="7">
        <v>105</v>
      </c>
      <c r="F47" s="7">
        <v>106</v>
      </c>
      <c r="G47" s="7">
        <v>107</v>
      </c>
      <c r="H47" s="7">
        <v>108</v>
      </c>
      <c r="I47" s="7">
        <v>109</v>
      </c>
      <c r="J47" s="7">
        <v>110</v>
      </c>
    </row>
    <row r="48" spans="1:10" x14ac:dyDescent="0.25">
      <c r="A48" s="4">
        <f>IF(ISBLANK('Liste des engagés'!$B$8),"",VLOOKUP(A47,lp,2))</f>
        <v>0</v>
      </c>
      <c r="B48" s="4">
        <f>IF(ISBLANK('Liste des engagés'!$B$8),"",VLOOKUP(B47,lp,2))</f>
        <v>0</v>
      </c>
      <c r="C48" s="4">
        <f>IF(ISBLANK('Liste des engagés'!$B$8),"",VLOOKUP(C47,lp,2))</f>
        <v>0</v>
      </c>
      <c r="D48" s="4">
        <f>IF(ISBLANK('Liste des engagés'!$B$8),"",VLOOKUP(D47,lp,2))</f>
        <v>0</v>
      </c>
      <c r="E48" s="4">
        <f>IF(ISBLANK('Liste des engagés'!$B$8),"",VLOOKUP(E47,lp,2))</f>
        <v>0</v>
      </c>
      <c r="F48" s="4">
        <f>IF(ISBLANK('Liste des engagés'!$B$8),"",VLOOKUP(F47,lp,2))</f>
        <v>0</v>
      </c>
      <c r="G48" s="4">
        <f>IF(ISBLANK('Liste des engagés'!$B$8),"",VLOOKUP(G47,lp,2))</f>
        <v>0</v>
      </c>
      <c r="H48" s="4">
        <f>IF(ISBLANK('Liste des engagés'!$B$8),"",VLOOKUP(H47,lp,2))</f>
        <v>0</v>
      </c>
      <c r="I48" s="4">
        <f>IF(ISBLANK('Liste des engagés'!$B$8),"",VLOOKUP(I47,lp,2))</f>
        <v>0</v>
      </c>
      <c r="J48" s="4">
        <f>IF(ISBLANK('Liste des engagés'!$B$8),"",VLOOKUP(J47,lp,2))</f>
        <v>0</v>
      </c>
    </row>
    <row r="49" spans="1:10" x14ac:dyDescent="0.25">
      <c r="A49" s="4">
        <f>IF(ISBLANK('Liste des engagés'!$B$8),"",VLOOKUP(A47,lp,3))</f>
        <v>0</v>
      </c>
      <c r="B49" s="4">
        <f>IF(ISBLANK('Liste des engagés'!$B$8),"",VLOOKUP(B47,lp,3))</f>
        <v>0</v>
      </c>
      <c r="C49" s="4">
        <f>IF(ISBLANK('Liste des engagés'!$B$8),"",VLOOKUP(C47,lp,3))</f>
        <v>0</v>
      </c>
      <c r="D49" s="4">
        <f>IF(ISBLANK('Liste des engagés'!$B$8),"",VLOOKUP(D47,lp,3))</f>
        <v>0</v>
      </c>
      <c r="E49" s="4">
        <f>IF(ISBLANK('Liste des engagés'!$B$8),"",VLOOKUP(E47,lp,3))</f>
        <v>0</v>
      </c>
      <c r="F49" s="4">
        <f>IF(ISBLANK('Liste des engagés'!$B$8),"",VLOOKUP(F47,lp,3))</f>
        <v>0</v>
      </c>
      <c r="G49" s="4">
        <f>IF(ISBLANK('Liste des engagés'!$B$8),"",VLOOKUP(G47,lp,3))</f>
        <v>0</v>
      </c>
      <c r="H49" s="4">
        <f>IF(ISBLANK('Liste des engagés'!$B$8),"",VLOOKUP(H47,lp,3))</f>
        <v>0</v>
      </c>
      <c r="I49" s="4">
        <f>IF(ISBLANK('Liste des engagés'!$B$8),"",VLOOKUP(I47,lp,3))</f>
        <v>0</v>
      </c>
      <c r="J49" s="4">
        <f>IF(ISBLANK('Liste des engagés'!$B$8),"",VLOOKUP(J47,lp,3))</f>
        <v>0</v>
      </c>
    </row>
    <row r="50" spans="1:10" s="11" customFormat="1" ht="32.25" customHeight="1" thickBot="1" x14ac:dyDescent="0.3">
      <c r="A50" s="5">
        <f>IF(ISBLANK('Liste des engagés'!$B$8),"",VLOOKUP(A47,lp,4))</f>
        <v>0</v>
      </c>
      <c r="B50" s="5">
        <f>IF(ISBLANK('Liste des engagés'!$B$8),"",VLOOKUP(B47,lp,4))</f>
        <v>0</v>
      </c>
      <c r="C50" s="5">
        <f>IF(ISBLANK('Liste des engagés'!$B$8),"",VLOOKUP(C47,lp,4))</f>
        <v>0</v>
      </c>
      <c r="D50" s="5">
        <f>IF(ISBLANK('Liste des engagés'!$B$8),"",VLOOKUP(D47,lp,4))</f>
        <v>0</v>
      </c>
      <c r="E50" s="5">
        <f>IF(ISBLANK('Liste des engagés'!$B$8),"",VLOOKUP(E47,lp,4))</f>
        <v>0</v>
      </c>
      <c r="F50" s="5">
        <f>IF(ISBLANK('Liste des engagés'!$B$8),"",VLOOKUP(F47,lp,4))</f>
        <v>0</v>
      </c>
      <c r="G50" s="5">
        <f>IF(ISBLANK('Liste des engagés'!$B$8),"",VLOOKUP(G47,lp,4))</f>
        <v>0</v>
      </c>
      <c r="H50" s="5">
        <f>IF(ISBLANK('Liste des engagés'!$B$8),"",VLOOKUP(H47,lp,4))</f>
        <v>0</v>
      </c>
      <c r="I50" s="5">
        <f>IF(ISBLANK('Liste des engagés'!$B$8),"",VLOOKUP(I47,lp,4))</f>
        <v>0</v>
      </c>
      <c r="J50" s="5">
        <f>IF(ISBLANK('Liste des engagés'!$B$8),"",VLOOKUP(J47,lp,4))</f>
        <v>0</v>
      </c>
    </row>
    <row r="51" spans="1:10" s="8" customFormat="1" ht="30" x14ac:dyDescent="0.25">
      <c r="A51" s="7">
        <v>111</v>
      </c>
      <c r="B51" s="7">
        <v>112</v>
      </c>
      <c r="C51" s="7">
        <v>113</v>
      </c>
      <c r="D51" s="7">
        <v>114</v>
      </c>
      <c r="E51" s="7">
        <v>115</v>
      </c>
      <c r="F51" s="7">
        <v>116</v>
      </c>
      <c r="G51" s="7">
        <v>117</v>
      </c>
      <c r="H51" s="7">
        <v>118</v>
      </c>
      <c r="I51" s="7">
        <v>119</v>
      </c>
      <c r="J51" s="7">
        <v>120</v>
      </c>
    </row>
    <row r="52" spans="1:10" x14ac:dyDescent="0.25">
      <c r="A52" s="4">
        <f>IF(ISBLANK('Liste des engagés'!$B$8),"",VLOOKUP(A51,lp,2))</f>
        <v>0</v>
      </c>
      <c r="B52" s="4">
        <f>IF(ISBLANK('Liste des engagés'!$B$8),"",VLOOKUP(B51,lp,2))</f>
        <v>0</v>
      </c>
      <c r="C52" s="4">
        <f>IF(ISBLANK('Liste des engagés'!$B$8),"",VLOOKUP(C51,lp,2))</f>
        <v>0</v>
      </c>
      <c r="D52" s="4">
        <f>IF(ISBLANK('Liste des engagés'!$B$8),"",VLOOKUP(D51,lp,2))</f>
        <v>0</v>
      </c>
      <c r="E52" s="4">
        <f>IF(ISBLANK('Liste des engagés'!$B$8),"",VLOOKUP(E51,lp,2))</f>
        <v>0</v>
      </c>
      <c r="F52" s="4">
        <f>IF(ISBLANK('Liste des engagés'!$B$8),"",VLOOKUP(F51,lp,2))</f>
        <v>0</v>
      </c>
      <c r="G52" s="4">
        <f>IF(ISBLANK('Liste des engagés'!$B$8),"",VLOOKUP(G51,lp,2))</f>
        <v>0</v>
      </c>
      <c r="H52" s="4">
        <f>IF(ISBLANK('Liste des engagés'!$B$8),"",VLOOKUP(H51,lp,2))</f>
        <v>0</v>
      </c>
      <c r="I52" s="4">
        <f>IF(ISBLANK('Liste des engagés'!$B$8),"",VLOOKUP(I51,lp,2))</f>
        <v>0</v>
      </c>
      <c r="J52" s="4">
        <f>IF(ISBLANK('Liste des engagés'!$B$8),"",VLOOKUP(J51,lp,2))</f>
        <v>0</v>
      </c>
    </row>
    <row r="53" spans="1:10" x14ac:dyDescent="0.25">
      <c r="A53" s="4">
        <f>IF(ISBLANK('Liste des engagés'!$B$8),"",VLOOKUP(A51,lp,3))</f>
        <v>0</v>
      </c>
      <c r="B53" s="4">
        <f>IF(ISBLANK('Liste des engagés'!$B$8),"",VLOOKUP(B51,lp,3))</f>
        <v>0</v>
      </c>
      <c r="C53" s="4">
        <f>IF(ISBLANK('Liste des engagés'!$B$8),"",VLOOKUP(C51,lp,3))</f>
        <v>0</v>
      </c>
      <c r="D53" s="4">
        <f>IF(ISBLANK('Liste des engagés'!$B$8),"",VLOOKUP(D51,lp,3))</f>
        <v>0</v>
      </c>
      <c r="E53" s="4">
        <f>IF(ISBLANK('Liste des engagés'!$B$8),"",VLOOKUP(E51,lp,3))</f>
        <v>0</v>
      </c>
      <c r="F53" s="4">
        <f>IF(ISBLANK('Liste des engagés'!$B$8),"",VLOOKUP(F51,lp,3))</f>
        <v>0</v>
      </c>
      <c r="G53" s="4">
        <f>IF(ISBLANK('Liste des engagés'!$B$8),"",VLOOKUP(G51,lp,3))</f>
        <v>0</v>
      </c>
      <c r="H53" s="4">
        <f>IF(ISBLANK('Liste des engagés'!$B$8),"",VLOOKUP(H51,lp,3))</f>
        <v>0</v>
      </c>
      <c r="I53" s="4">
        <f>IF(ISBLANK('Liste des engagés'!$B$8),"",VLOOKUP(I51,lp,3))</f>
        <v>0</v>
      </c>
      <c r="J53" s="4">
        <f>IF(ISBLANK('Liste des engagés'!$B$8),"",VLOOKUP(J51,lp,3))</f>
        <v>0</v>
      </c>
    </row>
    <row r="54" spans="1:10" s="11" customFormat="1" ht="32.25" customHeight="1" thickBot="1" x14ac:dyDescent="0.3">
      <c r="A54" s="5">
        <f>IF(ISBLANK('Liste des engagés'!$B$8),"",VLOOKUP(A51,lp,4))</f>
        <v>0</v>
      </c>
      <c r="B54" s="5">
        <f>IF(ISBLANK('Liste des engagés'!$B$8),"",VLOOKUP(B51,lp,4))</f>
        <v>0</v>
      </c>
      <c r="C54" s="5">
        <f>IF(ISBLANK('Liste des engagés'!$B$8),"",VLOOKUP(C51,lp,4))</f>
        <v>0</v>
      </c>
      <c r="D54" s="5">
        <f>IF(ISBLANK('Liste des engagés'!$B$8),"",VLOOKUP(D51,lp,4))</f>
        <v>0</v>
      </c>
      <c r="E54" s="5">
        <f>IF(ISBLANK('Liste des engagés'!$B$8),"",VLOOKUP(E51,lp,4))</f>
        <v>0</v>
      </c>
      <c r="F54" s="5">
        <f>IF(ISBLANK('Liste des engagés'!$B$8),"",VLOOKUP(F51,lp,4))</f>
        <v>0</v>
      </c>
      <c r="G54" s="5">
        <f>IF(ISBLANK('Liste des engagés'!$B$8),"",VLOOKUP(G51,lp,4))</f>
        <v>0</v>
      </c>
      <c r="H54" s="5">
        <f>IF(ISBLANK('Liste des engagés'!$B$8),"",VLOOKUP(H51,lp,4))</f>
        <v>0</v>
      </c>
      <c r="I54" s="5">
        <f>IF(ISBLANK('Liste des engagés'!$B$8),"",VLOOKUP(I51,lp,4))</f>
        <v>0</v>
      </c>
      <c r="J54" s="5">
        <f>IF(ISBLANK('Liste des engagés'!$B$8),"",VLOOKUP(J51,lp,4))</f>
        <v>0</v>
      </c>
    </row>
    <row r="55" spans="1:10" s="8" customFormat="1" ht="30" x14ac:dyDescent="0.25">
      <c r="A55" s="7">
        <v>121</v>
      </c>
      <c r="B55" s="7">
        <v>122</v>
      </c>
      <c r="C55" s="7">
        <v>123</v>
      </c>
      <c r="D55" s="7">
        <v>124</v>
      </c>
      <c r="E55" s="7">
        <v>125</v>
      </c>
      <c r="F55" s="7">
        <v>126</v>
      </c>
      <c r="G55" s="7">
        <v>127</v>
      </c>
      <c r="H55" s="7">
        <v>128</v>
      </c>
      <c r="I55" s="7">
        <v>129</v>
      </c>
      <c r="J55" s="7">
        <v>130</v>
      </c>
    </row>
    <row r="56" spans="1:10" ht="22.5" customHeight="1" x14ac:dyDescent="0.25">
      <c r="A56" s="4">
        <f>IF(ISBLANK('Liste des engagés'!$B$8),"",VLOOKUP(A55,lp,2))</f>
        <v>0</v>
      </c>
      <c r="B56" s="4">
        <f>IF(ISBLANK('Liste des engagés'!$B$8),"",VLOOKUP(B55,lp,2))</f>
        <v>0</v>
      </c>
      <c r="C56" s="4">
        <f>IF(ISBLANK('Liste des engagés'!$B$8),"",VLOOKUP(C55,lp,2))</f>
        <v>0</v>
      </c>
      <c r="D56" s="4">
        <f>IF(ISBLANK('Liste des engagés'!$B$8),"",VLOOKUP(D55,lp,2))</f>
        <v>0</v>
      </c>
      <c r="E56" s="4">
        <f>IF(ISBLANK('Liste des engagés'!$B$8),"",VLOOKUP(E55,lp,2))</f>
        <v>0</v>
      </c>
      <c r="F56" s="4">
        <f>IF(ISBLANK('Liste des engagés'!$B$8),"",VLOOKUP(F55,lp,2))</f>
        <v>0</v>
      </c>
      <c r="G56" s="4"/>
      <c r="H56" s="4"/>
      <c r="I56" s="4"/>
      <c r="J56" s="4"/>
    </row>
    <row r="57" spans="1:10" x14ac:dyDescent="0.25">
      <c r="A57" s="4">
        <f>IF(ISBLANK('Liste des engagés'!$B$8),"",VLOOKUP(A55,lp,3))</f>
        <v>0</v>
      </c>
      <c r="B57" s="4">
        <f>IF(ISBLANK('Liste des engagés'!$B$8),"",VLOOKUP(B55,lp,3))</f>
        <v>0</v>
      </c>
      <c r="C57" s="4">
        <f>IF(ISBLANK('Liste des engagés'!$B$8),"",VLOOKUP(C55,lp,3))</f>
        <v>0</v>
      </c>
      <c r="D57" s="4">
        <f>IF(ISBLANK('Liste des engagés'!$B$8),"",VLOOKUP(D55,lp,3))</f>
        <v>0</v>
      </c>
      <c r="E57" s="4">
        <f>IF(ISBLANK('Liste des engagés'!$B$8),"",VLOOKUP(E55,lp,3))</f>
        <v>0</v>
      </c>
      <c r="F57" s="4">
        <f>IF(ISBLANK('Liste des engagés'!$B$8),"",VLOOKUP(F55,lp,3))</f>
        <v>0</v>
      </c>
      <c r="G57" s="4"/>
      <c r="H57" s="4"/>
      <c r="I57" s="4"/>
      <c r="J57" s="4"/>
    </row>
    <row r="58" spans="1:10" s="11" customFormat="1" ht="32.25" customHeight="1" thickBot="1" x14ac:dyDescent="0.3">
      <c r="A58" s="5">
        <f>IF(ISBLANK('Liste des engagés'!$B$8),"",VLOOKUP(A55,lp,4))</f>
        <v>0</v>
      </c>
      <c r="B58" s="5">
        <f>IF(ISBLANK('Liste des engagés'!$B$8),"",VLOOKUP(B55,lp,4))</f>
        <v>0</v>
      </c>
      <c r="C58" s="5">
        <f>IF(ISBLANK('Liste des engagés'!$B$8),"",VLOOKUP(C55,lp,4))</f>
        <v>0</v>
      </c>
      <c r="D58" s="5">
        <f>IF(ISBLANK('Liste des engagés'!$B$8),"",VLOOKUP(D55,lp,4))</f>
        <v>0</v>
      </c>
      <c r="E58" s="5">
        <f>IF(ISBLANK('Liste des engagés'!$B$8),"",VLOOKUP(E55,lp,4))</f>
        <v>0</v>
      </c>
      <c r="F58" s="5">
        <f>IF(ISBLANK('Liste des engagés'!$B$8),"",VLOOKUP(F55,lp,4))</f>
        <v>0</v>
      </c>
      <c r="G58" s="5"/>
      <c r="H58" s="5"/>
      <c r="I58" s="5"/>
      <c r="J58" s="5"/>
    </row>
  </sheetData>
  <mergeCells count="1">
    <mergeCell ref="A5:J5"/>
  </mergeCells>
  <phoneticPr fontId="0" type="noConversion"/>
  <pageMargins left="0.21" right="0.12" top="0.39" bottom="0.55000000000000004" header="0.4921259845" footer="0.4921259845"/>
  <pageSetup paperSize="9" scale="60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233"/>
  <sheetViews>
    <sheetView topLeftCell="A59" zoomScale="120" zoomScaleNormal="120" workbookViewId="0">
      <selection activeCell="C66" sqref="C66"/>
    </sheetView>
  </sheetViews>
  <sheetFormatPr baseColWidth="10" defaultRowHeight="15.75" x14ac:dyDescent="0.25"/>
  <cols>
    <col min="1" max="1" width="5.875" style="13" customWidth="1"/>
    <col min="2" max="2" width="6.75" style="13" customWidth="1"/>
    <col min="3" max="3" width="30.125" style="13" bestFit="1" customWidth="1"/>
    <col min="4" max="4" width="30.75" style="13" bestFit="1" customWidth="1"/>
    <col min="5" max="5" width="10.25" style="13" customWidth="1"/>
    <col min="6" max="16384" width="11" style="13"/>
  </cols>
  <sheetData>
    <row r="2" spans="1:6" s="33" customFormat="1" x14ac:dyDescent="0.25">
      <c r="A2" s="13"/>
      <c r="B2" s="13"/>
      <c r="C2" s="13"/>
      <c r="D2" s="13"/>
      <c r="E2" s="13"/>
      <c r="F2" s="13"/>
    </row>
    <row r="4" spans="1:6" s="35" customFormat="1" x14ac:dyDescent="0.25">
      <c r="A4" s="33"/>
      <c r="B4" s="33"/>
      <c r="C4" s="33"/>
      <c r="D4" s="33"/>
      <c r="E4" s="33"/>
      <c r="F4" s="13"/>
    </row>
    <row r="5" spans="1:6" s="14" customFormat="1" ht="15" customHeight="1" x14ac:dyDescent="0.25">
      <c r="A5" s="13"/>
      <c r="B5" s="13"/>
      <c r="C5" s="13"/>
      <c r="D5" s="13"/>
      <c r="E5" s="13"/>
      <c r="F5" s="13"/>
    </row>
    <row r="6" spans="1:6" s="14" customFormat="1" ht="15" customHeight="1" x14ac:dyDescent="0.25">
      <c r="A6" s="35"/>
      <c r="B6" s="35"/>
      <c r="C6" s="35"/>
      <c r="D6" s="35"/>
      <c r="E6" s="35"/>
      <c r="F6" s="13"/>
    </row>
    <row r="7" spans="1:6" s="14" customFormat="1" ht="15" customHeight="1" x14ac:dyDescent="0.25">
      <c r="F7" s="13"/>
    </row>
    <row r="8" spans="1:6" s="14" customFormat="1" ht="15" customHeight="1" x14ac:dyDescent="0.25">
      <c r="F8" s="13"/>
    </row>
    <row r="9" spans="1:6" s="14" customFormat="1" ht="15" customHeight="1" x14ac:dyDescent="0.25">
      <c r="F9" s="15"/>
    </row>
    <row r="10" spans="1:6" s="14" customFormat="1" ht="23.25" x14ac:dyDescent="0.25">
      <c r="A10" s="32"/>
      <c r="B10" s="32"/>
      <c r="C10" s="107" t="s">
        <v>35</v>
      </c>
      <c r="D10" s="107"/>
      <c r="E10" s="34"/>
      <c r="F10" s="33"/>
    </row>
    <row r="11" spans="1:6" s="14" customFormat="1" ht="15" customHeight="1" x14ac:dyDescent="0.25">
      <c r="A11" s="13"/>
      <c r="B11" s="13"/>
      <c r="C11" s="13"/>
      <c r="D11" s="13"/>
      <c r="E11" s="13"/>
      <c r="F11" s="13"/>
    </row>
    <row r="12" spans="1:6" s="14" customFormat="1" ht="15" customHeight="1" x14ac:dyDescent="0.25">
      <c r="A12" s="89" t="s">
        <v>2</v>
      </c>
      <c r="B12" s="89" t="s">
        <v>7</v>
      </c>
      <c r="C12" s="89" t="s">
        <v>13</v>
      </c>
      <c r="D12" s="89" t="s">
        <v>12</v>
      </c>
      <c r="E12" s="89" t="s">
        <v>1</v>
      </c>
      <c r="F12" s="89" t="s">
        <v>11</v>
      </c>
    </row>
    <row r="13" spans="1:6" s="14" customFormat="1" ht="15" customHeight="1" x14ac:dyDescent="0.2">
      <c r="A13" s="91">
        <v>1</v>
      </c>
      <c r="B13" s="95">
        <v>84</v>
      </c>
      <c r="C13" s="94" t="s">
        <v>158</v>
      </c>
      <c r="D13" s="95" t="s">
        <v>170</v>
      </c>
      <c r="E13" s="90">
        <v>9.1770833333333353E-5</v>
      </c>
      <c r="F13" s="91">
        <v>1</v>
      </c>
    </row>
    <row r="14" spans="1:6" s="14" customFormat="1" ht="15" customHeight="1" x14ac:dyDescent="0.2">
      <c r="A14" s="91">
        <v>2</v>
      </c>
      <c r="B14" s="95">
        <v>57</v>
      </c>
      <c r="C14" s="94" t="s">
        <v>133</v>
      </c>
      <c r="D14" s="95" t="s">
        <v>177</v>
      </c>
      <c r="E14" s="90">
        <v>9.3784722222222221E-5</v>
      </c>
      <c r="F14" s="91">
        <v>2</v>
      </c>
    </row>
    <row r="15" spans="1:6" s="14" customFormat="1" ht="15" customHeight="1" x14ac:dyDescent="0.2">
      <c r="A15" s="91">
        <v>3</v>
      </c>
      <c r="B15" s="95">
        <v>26</v>
      </c>
      <c r="C15" s="96" t="s">
        <v>103</v>
      </c>
      <c r="D15" s="95" t="s">
        <v>172</v>
      </c>
      <c r="E15" s="90">
        <v>9.5173611111111102E-5</v>
      </c>
      <c r="F15" s="91">
        <v>3</v>
      </c>
    </row>
    <row r="16" spans="1:6" s="14" customFormat="1" ht="15" customHeight="1" x14ac:dyDescent="0.2">
      <c r="A16" s="91">
        <v>4</v>
      </c>
      <c r="B16" s="95">
        <v>15</v>
      </c>
      <c r="C16" s="96" t="s">
        <v>92</v>
      </c>
      <c r="D16" s="95" t="s">
        <v>172</v>
      </c>
      <c r="E16" s="90">
        <v>9.5543981481481486E-5</v>
      </c>
      <c r="F16" s="91">
        <v>4</v>
      </c>
    </row>
    <row r="17" spans="1:6" s="14" customFormat="1" ht="15" customHeight="1" x14ac:dyDescent="0.2">
      <c r="A17" s="91">
        <v>5</v>
      </c>
      <c r="B17" s="95">
        <v>35</v>
      </c>
      <c r="C17" s="94" t="s">
        <v>112</v>
      </c>
      <c r="D17" s="95" t="s">
        <v>170</v>
      </c>
      <c r="E17" s="90">
        <v>9.5706018518518514E-5</v>
      </c>
      <c r="F17" s="91">
        <v>5</v>
      </c>
    </row>
    <row r="18" spans="1:6" s="14" customFormat="1" ht="15" customHeight="1" x14ac:dyDescent="0.2">
      <c r="A18" s="91">
        <v>6</v>
      </c>
      <c r="B18" s="95">
        <v>75</v>
      </c>
      <c r="C18" s="94" t="s">
        <v>149</v>
      </c>
      <c r="D18" s="95" t="s">
        <v>177</v>
      </c>
      <c r="E18" s="90">
        <v>9.600694444444446E-5</v>
      </c>
      <c r="F18" s="91">
        <v>6</v>
      </c>
    </row>
    <row r="19" spans="1:6" s="14" customFormat="1" ht="15" customHeight="1" x14ac:dyDescent="0.2">
      <c r="A19" s="91">
        <v>7</v>
      </c>
      <c r="B19" s="95">
        <v>36</v>
      </c>
      <c r="C19" s="96" t="s">
        <v>71</v>
      </c>
      <c r="D19" s="95" t="s">
        <v>172</v>
      </c>
      <c r="E19" s="90">
        <v>9.8310185185185179E-5</v>
      </c>
      <c r="F19" s="91">
        <v>7</v>
      </c>
    </row>
    <row r="20" spans="1:6" s="14" customFormat="1" ht="15" customHeight="1" x14ac:dyDescent="0.2">
      <c r="A20" s="91">
        <v>8</v>
      </c>
      <c r="B20" s="95">
        <v>2</v>
      </c>
      <c r="C20" s="94" t="s">
        <v>77</v>
      </c>
      <c r="D20" s="95" t="s">
        <v>170</v>
      </c>
      <c r="E20" s="90">
        <v>9.8483796296296289E-5</v>
      </c>
      <c r="F20" s="91">
        <v>8</v>
      </c>
    </row>
    <row r="21" spans="1:6" s="14" customFormat="1" ht="15" customHeight="1" x14ac:dyDescent="0.2">
      <c r="A21" s="91">
        <v>9</v>
      </c>
      <c r="B21" s="95">
        <v>66</v>
      </c>
      <c r="C21" s="94" t="s">
        <v>141</v>
      </c>
      <c r="D21" s="95" t="s">
        <v>170</v>
      </c>
      <c r="E21" s="90">
        <v>9.9131944444444441E-5</v>
      </c>
      <c r="F21" s="91">
        <v>9</v>
      </c>
    </row>
    <row r="22" spans="1:6" s="14" customFormat="1" ht="15" customHeight="1" x14ac:dyDescent="0.2">
      <c r="A22" s="91">
        <v>10</v>
      </c>
      <c r="B22" s="95">
        <v>63</v>
      </c>
      <c r="C22" s="93" t="s">
        <v>138</v>
      </c>
      <c r="D22" s="92" t="s">
        <v>175</v>
      </c>
      <c r="E22" s="90">
        <v>1.0002314814814814E-4</v>
      </c>
      <c r="F22" s="91">
        <v>10</v>
      </c>
    </row>
    <row r="23" spans="1:6" s="14" customFormat="1" ht="15" customHeight="1" x14ac:dyDescent="0.2">
      <c r="A23" s="91">
        <v>11</v>
      </c>
      <c r="B23" s="95">
        <v>17</v>
      </c>
      <c r="C23" s="96" t="s">
        <v>94</v>
      </c>
      <c r="D23" s="95" t="s">
        <v>173</v>
      </c>
      <c r="E23" s="90">
        <v>1.0037037037037039E-4</v>
      </c>
      <c r="F23" s="91">
        <v>11</v>
      </c>
    </row>
    <row r="24" spans="1:6" s="14" customFormat="1" ht="15" customHeight="1" x14ac:dyDescent="0.2">
      <c r="A24" s="91">
        <v>12</v>
      </c>
      <c r="B24" s="95">
        <v>92</v>
      </c>
      <c r="C24" s="94" t="s">
        <v>166</v>
      </c>
      <c r="D24" s="95" t="s">
        <v>170</v>
      </c>
      <c r="E24" s="90">
        <v>1.0093750000000001E-4</v>
      </c>
      <c r="F24" s="91">
        <v>12</v>
      </c>
    </row>
    <row r="25" spans="1:6" s="14" customFormat="1" ht="15" customHeight="1" x14ac:dyDescent="0.2">
      <c r="A25" s="91">
        <v>13</v>
      </c>
      <c r="B25" s="95">
        <v>28</v>
      </c>
      <c r="C25" s="96" t="s">
        <v>105</v>
      </c>
      <c r="D25" s="95" t="s">
        <v>173</v>
      </c>
      <c r="E25" s="90">
        <v>1.0097222222222223E-4</v>
      </c>
      <c r="F25" s="91">
        <v>13</v>
      </c>
    </row>
    <row r="26" spans="1:6" s="14" customFormat="1" ht="15" customHeight="1" x14ac:dyDescent="0.2">
      <c r="A26" s="91">
        <v>14</v>
      </c>
      <c r="B26" s="95">
        <v>38</v>
      </c>
      <c r="C26" s="96" t="s">
        <v>114</v>
      </c>
      <c r="D26" s="95" t="s">
        <v>173</v>
      </c>
      <c r="E26" s="90">
        <v>1.0133101851851852E-4</v>
      </c>
      <c r="F26" s="91">
        <v>14</v>
      </c>
    </row>
    <row r="27" spans="1:6" s="14" customFormat="1" ht="15" customHeight="1" x14ac:dyDescent="0.2">
      <c r="A27" s="91">
        <v>15</v>
      </c>
      <c r="B27" s="95">
        <v>32</v>
      </c>
      <c r="C27" s="93" t="s">
        <v>109</v>
      </c>
      <c r="D27" s="92" t="s">
        <v>178</v>
      </c>
      <c r="E27" s="90">
        <v>1.0160879629629631E-4</v>
      </c>
      <c r="F27" s="91">
        <v>15</v>
      </c>
    </row>
    <row r="28" spans="1:6" s="14" customFormat="1" ht="15" customHeight="1" x14ac:dyDescent="0.2">
      <c r="A28" s="91">
        <v>16</v>
      </c>
      <c r="B28" s="95">
        <v>42</v>
      </c>
      <c r="C28" s="94" t="s">
        <v>118</v>
      </c>
      <c r="D28" s="95" t="s">
        <v>178</v>
      </c>
      <c r="E28" s="90">
        <v>1.0203703703703704E-4</v>
      </c>
      <c r="F28" s="91">
        <v>16</v>
      </c>
    </row>
    <row r="29" spans="1:6" s="14" customFormat="1" ht="15" customHeight="1" x14ac:dyDescent="0.2">
      <c r="A29" s="91">
        <v>17</v>
      </c>
      <c r="B29" s="95">
        <v>27</v>
      </c>
      <c r="C29" s="94" t="s">
        <v>104</v>
      </c>
      <c r="D29" s="95" t="s">
        <v>171</v>
      </c>
      <c r="E29" s="90">
        <v>1.0204861111111112E-4</v>
      </c>
      <c r="F29" s="91">
        <v>17</v>
      </c>
    </row>
    <row r="30" spans="1:6" s="14" customFormat="1" ht="15" x14ac:dyDescent="0.2">
      <c r="A30" s="91">
        <v>18</v>
      </c>
      <c r="B30" s="95">
        <v>44</v>
      </c>
      <c r="C30" s="94" t="s">
        <v>120</v>
      </c>
      <c r="D30" s="95" t="s">
        <v>170</v>
      </c>
      <c r="E30" s="90">
        <v>1.0258101851851852E-4</v>
      </c>
      <c r="F30" s="91">
        <v>18</v>
      </c>
    </row>
    <row r="31" spans="1:6" s="14" customFormat="1" ht="15" x14ac:dyDescent="0.2">
      <c r="A31" s="91">
        <v>19</v>
      </c>
      <c r="B31" s="95">
        <v>20</v>
      </c>
      <c r="C31" s="94" t="s">
        <v>97</v>
      </c>
      <c r="D31" s="95" t="s">
        <v>175</v>
      </c>
      <c r="E31" s="90">
        <v>1.027662037037037E-4</v>
      </c>
      <c r="F31" s="91">
        <v>19</v>
      </c>
    </row>
    <row r="32" spans="1:6" s="14" customFormat="1" ht="15" customHeight="1" x14ac:dyDescent="0.2">
      <c r="A32" s="91">
        <v>20</v>
      </c>
      <c r="B32" s="95">
        <v>59</v>
      </c>
      <c r="C32" s="93" t="s">
        <v>135</v>
      </c>
      <c r="D32" s="92" t="s">
        <v>170</v>
      </c>
      <c r="E32" s="90">
        <v>1.0287037037037037E-4</v>
      </c>
      <c r="F32" s="91">
        <v>20</v>
      </c>
    </row>
    <row r="33" spans="1:6" s="14" customFormat="1" ht="15" x14ac:dyDescent="0.2">
      <c r="A33" s="91">
        <v>21</v>
      </c>
      <c r="B33" s="95">
        <v>70</v>
      </c>
      <c r="C33" s="94" t="s">
        <v>145</v>
      </c>
      <c r="D33" s="95" t="s">
        <v>177</v>
      </c>
      <c r="E33" s="90">
        <v>1.034837962962963E-4</v>
      </c>
      <c r="F33" s="91">
        <v>21</v>
      </c>
    </row>
    <row r="34" spans="1:6" s="14" customFormat="1" ht="15" x14ac:dyDescent="0.2">
      <c r="A34" s="91">
        <v>22</v>
      </c>
      <c r="B34" s="95">
        <v>45</v>
      </c>
      <c r="C34" s="96" t="s">
        <v>121</v>
      </c>
      <c r="D34" s="95" t="s">
        <v>172</v>
      </c>
      <c r="E34" s="90">
        <v>1.0354166666666666E-4</v>
      </c>
      <c r="F34" s="91">
        <v>22</v>
      </c>
    </row>
    <row r="35" spans="1:6" s="14" customFormat="1" ht="15" x14ac:dyDescent="0.2">
      <c r="A35" s="91">
        <v>23</v>
      </c>
      <c r="B35" s="95">
        <v>52</v>
      </c>
      <c r="C35" s="94" t="s">
        <v>128</v>
      </c>
      <c r="D35" s="95" t="s">
        <v>170</v>
      </c>
      <c r="E35" s="90">
        <v>1.0398148148148148E-4</v>
      </c>
      <c r="F35" s="91">
        <v>23</v>
      </c>
    </row>
    <row r="36" spans="1:6" s="14" customFormat="1" ht="15" x14ac:dyDescent="0.2">
      <c r="A36" s="91">
        <v>24</v>
      </c>
      <c r="B36" s="95">
        <v>30</v>
      </c>
      <c r="C36" s="93" t="s">
        <v>107</v>
      </c>
      <c r="D36" s="92" t="s">
        <v>175</v>
      </c>
      <c r="E36" s="90">
        <v>1.0412037037037037E-4</v>
      </c>
      <c r="F36" s="91">
        <v>24</v>
      </c>
    </row>
    <row r="37" spans="1:6" s="14" customFormat="1" ht="15" x14ac:dyDescent="0.2">
      <c r="A37" s="91">
        <v>25</v>
      </c>
      <c r="B37" s="95">
        <v>64</v>
      </c>
      <c r="C37" s="94" t="s">
        <v>139</v>
      </c>
      <c r="D37" s="95" t="s">
        <v>177</v>
      </c>
      <c r="E37" s="90">
        <v>1.0447916666666667E-4</v>
      </c>
      <c r="F37" s="91">
        <v>25</v>
      </c>
    </row>
    <row r="38" spans="1:6" s="14" customFormat="1" ht="15" x14ac:dyDescent="0.2">
      <c r="A38" s="91">
        <v>26</v>
      </c>
      <c r="B38" s="95">
        <v>16</v>
      </c>
      <c r="C38" s="94" t="s">
        <v>93</v>
      </c>
      <c r="D38" s="95" t="s">
        <v>181</v>
      </c>
      <c r="E38" s="90">
        <v>1.0456018518518519E-4</v>
      </c>
      <c r="F38" s="91">
        <v>26</v>
      </c>
    </row>
    <row r="39" spans="1:6" s="14" customFormat="1" ht="15" x14ac:dyDescent="0.2">
      <c r="A39" s="91">
        <v>27</v>
      </c>
      <c r="B39" s="95">
        <v>71</v>
      </c>
      <c r="C39" s="94" t="s">
        <v>146</v>
      </c>
      <c r="D39" s="95" t="s">
        <v>170</v>
      </c>
      <c r="E39" s="90">
        <v>1.0459490740740741E-4</v>
      </c>
      <c r="F39" s="91">
        <v>27</v>
      </c>
    </row>
    <row r="40" spans="1:6" s="14" customFormat="1" ht="15" x14ac:dyDescent="0.2">
      <c r="A40" s="91">
        <v>28</v>
      </c>
      <c r="B40" s="95">
        <v>72</v>
      </c>
      <c r="C40" s="96" t="s">
        <v>73</v>
      </c>
      <c r="D40" s="95" t="s">
        <v>172</v>
      </c>
      <c r="E40" s="90">
        <v>1.046064814814815E-4</v>
      </c>
      <c r="F40" s="91">
        <v>28</v>
      </c>
    </row>
    <row r="41" spans="1:6" s="14" customFormat="1" ht="15" x14ac:dyDescent="0.2">
      <c r="A41" s="91">
        <v>29</v>
      </c>
      <c r="B41" s="95">
        <v>61</v>
      </c>
      <c r="C41" s="94" t="s">
        <v>56</v>
      </c>
      <c r="D41" s="95" t="s">
        <v>181</v>
      </c>
      <c r="E41" s="90">
        <v>1.0467592592592592E-4</v>
      </c>
      <c r="F41" s="91">
        <v>29</v>
      </c>
    </row>
    <row r="42" spans="1:6" s="14" customFormat="1" ht="15" customHeight="1" x14ac:dyDescent="0.2">
      <c r="A42" s="91">
        <v>30</v>
      </c>
      <c r="B42" s="95">
        <v>60</v>
      </c>
      <c r="C42" s="96" t="s">
        <v>136</v>
      </c>
      <c r="D42" s="95" t="s">
        <v>172</v>
      </c>
      <c r="E42" s="90">
        <v>1.0469907407407407E-4</v>
      </c>
      <c r="F42" s="91">
        <v>30</v>
      </c>
    </row>
    <row r="43" spans="1:6" s="14" customFormat="1" ht="15" x14ac:dyDescent="0.2">
      <c r="A43" s="91">
        <v>31</v>
      </c>
      <c r="B43" s="95">
        <v>48</v>
      </c>
      <c r="C43" s="94" t="s">
        <v>124</v>
      </c>
      <c r="D43" s="95" t="s">
        <v>175</v>
      </c>
      <c r="E43" s="90">
        <v>1.0504629629629632E-4</v>
      </c>
      <c r="F43" s="91">
        <v>31</v>
      </c>
    </row>
    <row r="44" spans="1:6" s="14" customFormat="1" ht="15" x14ac:dyDescent="0.2">
      <c r="A44" s="91">
        <v>32</v>
      </c>
      <c r="B44" s="95">
        <v>93</v>
      </c>
      <c r="C44" s="94" t="s">
        <v>167</v>
      </c>
      <c r="D44" s="95" t="s">
        <v>170</v>
      </c>
      <c r="E44" s="90">
        <v>1.0543981481481481E-4</v>
      </c>
      <c r="F44" s="91">
        <v>32</v>
      </c>
    </row>
    <row r="45" spans="1:6" s="14" customFormat="1" ht="15" x14ac:dyDescent="0.2">
      <c r="A45" s="91">
        <v>33</v>
      </c>
      <c r="B45" s="95">
        <v>34</v>
      </c>
      <c r="C45" s="94" t="s">
        <v>186</v>
      </c>
      <c r="D45" s="97" t="s">
        <v>182</v>
      </c>
      <c r="E45" s="90">
        <v>1.0547453703703702E-4</v>
      </c>
      <c r="F45" s="91">
        <v>33</v>
      </c>
    </row>
    <row r="46" spans="1:6" s="14" customFormat="1" ht="15" x14ac:dyDescent="0.2">
      <c r="A46" s="91">
        <v>34</v>
      </c>
      <c r="B46" s="95">
        <v>14</v>
      </c>
      <c r="C46" s="94" t="s">
        <v>90</v>
      </c>
      <c r="D46" s="95" t="s">
        <v>183</v>
      </c>
      <c r="E46" s="90">
        <v>1.0586805555555555E-4</v>
      </c>
      <c r="F46" s="91">
        <v>34</v>
      </c>
    </row>
    <row r="47" spans="1:6" s="14" customFormat="1" ht="15" x14ac:dyDescent="0.2">
      <c r="A47" s="91">
        <v>35</v>
      </c>
      <c r="B47" s="95">
        <v>53</v>
      </c>
      <c r="C47" s="96" t="s">
        <v>129</v>
      </c>
      <c r="D47" s="95" t="s">
        <v>172</v>
      </c>
      <c r="E47" s="90">
        <v>1.0587962962962964E-4</v>
      </c>
      <c r="F47" s="91">
        <v>35</v>
      </c>
    </row>
    <row r="48" spans="1:6" s="14" customFormat="1" ht="15" x14ac:dyDescent="0.2">
      <c r="A48" s="91">
        <v>36</v>
      </c>
      <c r="B48" s="95">
        <v>8</v>
      </c>
      <c r="C48" s="94" t="s">
        <v>84</v>
      </c>
      <c r="D48" s="95" t="s">
        <v>175</v>
      </c>
      <c r="E48" s="90">
        <v>1.0593750000000002E-4</v>
      </c>
      <c r="F48" s="91">
        <v>36</v>
      </c>
    </row>
    <row r="49" spans="1:6" s="14" customFormat="1" ht="15" x14ac:dyDescent="0.2">
      <c r="A49" s="91">
        <v>37</v>
      </c>
      <c r="B49" s="95">
        <v>47</v>
      </c>
      <c r="C49" s="96" t="s">
        <v>123</v>
      </c>
      <c r="D49" s="95" t="s">
        <v>173</v>
      </c>
      <c r="E49" s="90">
        <v>1.0604166666666666E-4</v>
      </c>
      <c r="F49" s="91">
        <v>37</v>
      </c>
    </row>
    <row r="50" spans="1:6" s="14" customFormat="1" ht="15" x14ac:dyDescent="0.2">
      <c r="A50" s="91">
        <v>38</v>
      </c>
      <c r="B50" s="95">
        <v>76</v>
      </c>
      <c r="C50" s="94" t="s">
        <v>150</v>
      </c>
      <c r="D50" s="95" t="s">
        <v>170</v>
      </c>
      <c r="E50" s="90">
        <v>1.0645833333333335E-4</v>
      </c>
      <c r="F50" s="91">
        <v>38</v>
      </c>
    </row>
    <row r="51" spans="1:6" s="14" customFormat="1" ht="15" x14ac:dyDescent="0.2">
      <c r="A51" s="91">
        <v>39</v>
      </c>
      <c r="B51" s="95">
        <v>86</v>
      </c>
      <c r="C51" s="93" t="s">
        <v>160</v>
      </c>
      <c r="D51" s="92" t="s">
        <v>170</v>
      </c>
      <c r="E51" s="90">
        <v>1.0686342592592594E-4</v>
      </c>
      <c r="F51" s="91">
        <v>39</v>
      </c>
    </row>
    <row r="52" spans="1:6" s="14" customFormat="1" ht="15" x14ac:dyDescent="0.2">
      <c r="A52" s="91">
        <v>40</v>
      </c>
      <c r="B52" s="95">
        <v>82</v>
      </c>
      <c r="C52" s="96" t="s">
        <v>156</v>
      </c>
      <c r="D52" s="95" t="s">
        <v>173</v>
      </c>
      <c r="E52" s="90">
        <v>1.0706018518518519E-4</v>
      </c>
      <c r="F52" s="91">
        <v>40</v>
      </c>
    </row>
    <row r="53" spans="1:6" s="14" customFormat="1" ht="15" x14ac:dyDescent="0.2">
      <c r="A53" s="91">
        <v>41</v>
      </c>
      <c r="B53" s="95">
        <v>1</v>
      </c>
      <c r="C53" s="93" t="s">
        <v>76</v>
      </c>
      <c r="D53" s="92" t="s">
        <v>169</v>
      </c>
      <c r="E53" s="90">
        <v>1.0782407407407409E-4</v>
      </c>
      <c r="F53" s="91">
        <v>41</v>
      </c>
    </row>
    <row r="54" spans="1:6" s="14" customFormat="1" ht="15" x14ac:dyDescent="0.2">
      <c r="A54" s="91">
        <v>42</v>
      </c>
      <c r="B54" s="95">
        <v>62</v>
      </c>
      <c r="C54" s="96" t="s">
        <v>137</v>
      </c>
      <c r="D54" s="95" t="s">
        <v>173</v>
      </c>
      <c r="E54" s="90">
        <v>1.0895833333333332E-4</v>
      </c>
      <c r="F54" s="91">
        <v>42</v>
      </c>
    </row>
    <row r="55" spans="1:6" s="14" customFormat="1" ht="15" x14ac:dyDescent="0.2">
      <c r="A55" s="91">
        <v>43</v>
      </c>
      <c r="B55" s="95">
        <v>21</v>
      </c>
      <c r="C55" s="94" t="s">
        <v>98</v>
      </c>
      <c r="D55" s="95" t="s">
        <v>177</v>
      </c>
      <c r="E55" s="90">
        <v>1.0913194444444445E-4</v>
      </c>
      <c r="F55" s="91">
        <v>43</v>
      </c>
    </row>
    <row r="56" spans="1:6" s="14" customFormat="1" ht="15" x14ac:dyDescent="0.2">
      <c r="A56" s="91">
        <v>44</v>
      </c>
      <c r="B56" s="95">
        <v>67</v>
      </c>
      <c r="C56" s="96" t="s">
        <v>142</v>
      </c>
      <c r="D56" s="95" t="s">
        <v>172</v>
      </c>
      <c r="E56" s="90">
        <v>1.0920138888888889E-4</v>
      </c>
      <c r="F56" s="91">
        <v>44</v>
      </c>
    </row>
    <row r="57" spans="1:6" s="14" customFormat="1" ht="15" x14ac:dyDescent="0.2">
      <c r="A57" s="91">
        <v>45</v>
      </c>
      <c r="B57" s="95">
        <v>54</v>
      </c>
      <c r="C57" s="94" t="s">
        <v>130</v>
      </c>
      <c r="D57" s="95" t="s">
        <v>181</v>
      </c>
      <c r="E57" s="90">
        <v>1.0923611111111113E-4</v>
      </c>
      <c r="F57" s="91">
        <v>45</v>
      </c>
    </row>
    <row r="58" spans="1:6" s="14" customFormat="1" ht="15" x14ac:dyDescent="0.2">
      <c r="A58" s="91">
        <v>46</v>
      </c>
      <c r="B58" s="95">
        <v>46</v>
      </c>
      <c r="C58" s="94" t="s">
        <v>122</v>
      </c>
      <c r="D58" s="95" t="s">
        <v>181</v>
      </c>
      <c r="E58" s="90">
        <v>1.0925925925925925E-4</v>
      </c>
      <c r="F58" s="91">
        <v>46</v>
      </c>
    </row>
    <row r="59" spans="1:6" s="14" customFormat="1" ht="15" x14ac:dyDescent="0.2">
      <c r="A59" s="91">
        <v>47</v>
      </c>
      <c r="B59" s="95">
        <v>73</v>
      </c>
      <c r="C59" s="100" t="s">
        <v>147</v>
      </c>
      <c r="D59" s="92" t="s">
        <v>181</v>
      </c>
      <c r="E59" s="90">
        <v>1.0944444444444444E-4</v>
      </c>
      <c r="F59" s="91">
        <v>47</v>
      </c>
    </row>
    <row r="60" spans="1:6" s="14" customFormat="1" ht="15" x14ac:dyDescent="0.2">
      <c r="A60" s="91">
        <v>48</v>
      </c>
      <c r="B60" s="95">
        <v>3</v>
      </c>
      <c r="C60" s="96" t="s">
        <v>70</v>
      </c>
      <c r="D60" s="95" t="s">
        <v>172</v>
      </c>
      <c r="E60" s="90">
        <v>1.0953703703703704E-4</v>
      </c>
      <c r="F60" s="91">
        <v>48</v>
      </c>
    </row>
    <row r="61" spans="1:6" s="14" customFormat="1" ht="15" x14ac:dyDescent="0.2">
      <c r="A61" s="91">
        <v>49</v>
      </c>
      <c r="B61" s="95">
        <v>37</v>
      </c>
      <c r="C61" s="94" t="s">
        <v>113</v>
      </c>
      <c r="D61" s="95" t="s">
        <v>181</v>
      </c>
      <c r="E61" s="90">
        <v>1.0983796296296296E-4</v>
      </c>
      <c r="F61" s="91">
        <v>49</v>
      </c>
    </row>
    <row r="62" spans="1:6" s="14" customFormat="1" ht="15" x14ac:dyDescent="0.2">
      <c r="A62" s="91">
        <v>50</v>
      </c>
      <c r="B62" s="95">
        <v>90</v>
      </c>
      <c r="C62" s="94" t="s">
        <v>164</v>
      </c>
      <c r="D62" s="95" t="s">
        <v>170</v>
      </c>
      <c r="E62" s="90">
        <v>1.1013888888888888E-4</v>
      </c>
      <c r="F62" s="91">
        <v>50</v>
      </c>
    </row>
    <row r="63" spans="1:6" s="14" customFormat="1" ht="15" x14ac:dyDescent="0.2">
      <c r="A63" s="91">
        <v>51</v>
      </c>
      <c r="B63" s="95">
        <v>77</v>
      </c>
      <c r="C63" s="96" t="s">
        <v>151</v>
      </c>
      <c r="D63" s="95" t="s">
        <v>172</v>
      </c>
      <c r="E63" s="90">
        <v>1.1023148148148148E-4</v>
      </c>
      <c r="F63" s="91">
        <v>51</v>
      </c>
    </row>
    <row r="64" spans="1:6" s="14" customFormat="1" ht="15" x14ac:dyDescent="0.2">
      <c r="A64" s="91">
        <v>52</v>
      </c>
      <c r="B64" s="95">
        <v>6</v>
      </c>
      <c r="C64" s="96" t="s">
        <v>82</v>
      </c>
      <c r="D64" s="95" t="s">
        <v>174</v>
      </c>
      <c r="E64" s="90">
        <v>1.1085648148148147E-4</v>
      </c>
      <c r="F64" s="91">
        <v>52</v>
      </c>
    </row>
    <row r="65" spans="1:6" s="14" customFormat="1" ht="15" x14ac:dyDescent="0.2">
      <c r="A65" s="91">
        <v>53</v>
      </c>
      <c r="B65" s="95">
        <v>78</v>
      </c>
      <c r="C65" s="96" t="s">
        <v>152</v>
      </c>
      <c r="D65" s="95" t="s">
        <v>173</v>
      </c>
      <c r="E65" s="90">
        <v>1.1096064814814816E-4</v>
      </c>
      <c r="F65" s="91">
        <v>53</v>
      </c>
    </row>
    <row r="66" spans="1:6" s="14" customFormat="1" ht="15" x14ac:dyDescent="0.2">
      <c r="A66" s="91">
        <v>54</v>
      </c>
      <c r="B66" s="95">
        <v>25</v>
      </c>
      <c r="C66" s="93" t="s">
        <v>102</v>
      </c>
      <c r="D66" s="92" t="s">
        <v>170</v>
      </c>
      <c r="E66" s="90">
        <v>1.1099537037037036E-4</v>
      </c>
      <c r="F66" s="91">
        <v>54</v>
      </c>
    </row>
    <row r="67" spans="1:6" s="14" customFormat="1" ht="15" x14ac:dyDescent="0.2">
      <c r="A67" s="91">
        <v>55</v>
      </c>
      <c r="B67" s="95">
        <v>80</v>
      </c>
      <c r="C67" s="93" t="s">
        <v>154</v>
      </c>
      <c r="D67" s="92" t="s">
        <v>170</v>
      </c>
      <c r="E67" s="90">
        <v>1.1178240740740739E-4</v>
      </c>
      <c r="F67" s="91">
        <v>55</v>
      </c>
    </row>
    <row r="68" spans="1:6" s="14" customFormat="1" ht="15" x14ac:dyDescent="0.2">
      <c r="A68" s="91">
        <v>56</v>
      </c>
      <c r="B68" s="95">
        <v>95</v>
      </c>
      <c r="C68" s="94" t="s">
        <v>189</v>
      </c>
      <c r="D68" s="95" t="s">
        <v>182</v>
      </c>
      <c r="E68" s="90">
        <v>1.1293981481481481E-4</v>
      </c>
      <c r="F68" s="91">
        <v>56</v>
      </c>
    </row>
    <row r="69" spans="1:6" s="14" customFormat="1" ht="15" x14ac:dyDescent="0.2">
      <c r="A69" s="91">
        <v>57</v>
      </c>
      <c r="B69" s="95">
        <v>55</v>
      </c>
      <c r="C69" s="100" t="s">
        <v>131</v>
      </c>
      <c r="D69" s="92" t="s">
        <v>173</v>
      </c>
      <c r="E69" s="90">
        <v>1.1329861111111111E-4</v>
      </c>
      <c r="F69" s="91">
        <v>57</v>
      </c>
    </row>
    <row r="70" spans="1:6" s="14" customFormat="1" ht="15" x14ac:dyDescent="0.2">
      <c r="A70" s="91">
        <v>58</v>
      </c>
      <c r="B70" s="95">
        <v>13</v>
      </c>
      <c r="C70" s="94" t="s">
        <v>89</v>
      </c>
      <c r="D70" s="95" t="s">
        <v>169</v>
      </c>
      <c r="E70" s="90">
        <v>1.134837962962963E-4</v>
      </c>
      <c r="F70" s="91">
        <v>58</v>
      </c>
    </row>
    <row r="71" spans="1:6" s="14" customFormat="1" ht="15" x14ac:dyDescent="0.2">
      <c r="A71" s="91">
        <v>59</v>
      </c>
      <c r="B71" s="95">
        <v>56</v>
      </c>
      <c r="C71" s="93" t="s">
        <v>132</v>
      </c>
      <c r="D71" s="92" t="s">
        <v>175</v>
      </c>
      <c r="E71" s="90">
        <v>1.1376157407407407E-4</v>
      </c>
      <c r="F71" s="91">
        <v>59</v>
      </c>
    </row>
    <row r="72" spans="1:6" s="14" customFormat="1" ht="15" x14ac:dyDescent="0.2">
      <c r="A72" s="91">
        <v>60</v>
      </c>
      <c r="B72" s="95">
        <v>74</v>
      </c>
      <c r="C72" s="96" t="s">
        <v>148</v>
      </c>
      <c r="D72" s="95" t="s">
        <v>173</v>
      </c>
      <c r="E72" s="90">
        <v>1.1392361111111112E-4</v>
      </c>
      <c r="F72" s="91">
        <v>60</v>
      </c>
    </row>
    <row r="73" spans="1:6" s="14" customFormat="1" ht="15" x14ac:dyDescent="0.2">
      <c r="A73" s="91">
        <v>61</v>
      </c>
      <c r="B73" s="95">
        <v>24</v>
      </c>
      <c r="C73" s="94" t="s">
        <v>184</v>
      </c>
      <c r="D73" s="97" t="s">
        <v>182</v>
      </c>
      <c r="E73" s="90">
        <v>1.149537037037037E-4</v>
      </c>
      <c r="F73" s="91">
        <v>61</v>
      </c>
    </row>
    <row r="74" spans="1:6" s="14" customFormat="1" ht="15" x14ac:dyDescent="0.2">
      <c r="A74" s="91">
        <v>62</v>
      </c>
      <c r="B74" s="95">
        <v>83</v>
      </c>
      <c r="C74" s="94" t="s">
        <v>157</v>
      </c>
      <c r="D74" s="95" t="s">
        <v>177</v>
      </c>
      <c r="E74" s="90">
        <v>1.1652777777777779E-4</v>
      </c>
      <c r="F74" s="91">
        <v>62</v>
      </c>
    </row>
    <row r="75" spans="1:6" s="14" customFormat="1" ht="15" customHeight="1" x14ac:dyDescent="0.25">
      <c r="A75" s="91">
        <v>63</v>
      </c>
      <c r="B75" s="95">
        <v>33</v>
      </c>
      <c r="C75" s="95" t="s">
        <v>185</v>
      </c>
      <c r="D75" s="97" t="s">
        <v>180</v>
      </c>
      <c r="E75" s="90">
        <v>1.1827546296296294E-4</v>
      </c>
      <c r="F75" s="91">
        <v>63</v>
      </c>
    </row>
    <row r="76" spans="1:6" s="14" customFormat="1" ht="15" x14ac:dyDescent="0.2">
      <c r="A76" s="91">
        <v>64</v>
      </c>
      <c r="B76" s="95">
        <v>12</v>
      </c>
      <c r="C76" s="93" t="s">
        <v>88</v>
      </c>
      <c r="D76" s="99" t="s">
        <v>179</v>
      </c>
      <c r="E76" s="90">
        <v>1.1829861111111111E-4</v>
      </c>
      <c r="F76" s="91">
        <v>64</v>
      </c>
    </row>
    <row r="77" spans="1:6" s="14" customFormat="1" ht="15" x14ac:dyDescent="0.2">
      <c r="A77" s="91">
        <v>65</v>
      </c>
      <c r="B77" s="95">
        <v>40</v>
      </c>
      <c r="C77" s="93" t="s">
        <v>116</v>
      </c>
      <c r="D77" s="92" t="s">
        <v>175</v>
      </c>
      <c r="E77" s="90">
        <v>1.2056712962962963E-4</v>
      </c>
      <c r="F77" s="91">
        <v>65</v>
      </c>
    </row>
    <row r="78" spans="1:6" s="14" customFormat="1" ht="15" x14ac:dyDescent="0.2">
      <c r="A78" s="91">
        <v>66</v>
      </c>
      <c r="B78" s="95">
        <v>5</v>
      </c>
      <c r="C78" s="96" t="s">
        <v>81</v>
      </c>
      <c r="D78" s="95" t="s">
        <v>173</v>
      </c>
      <c r="E78" s="90">
        <v>1.2094907407407406E-4</v>
      </c>
      <c r="F78" s="91">
        <v>66</v>
      </c>
    </row>
    <row r="79" spans="1:6" s="14" customFormat="1" ht="15" x14ac:dyDescent="0.2">
      <c r="A79" s="91">
        <v>67</v>
      </c>
      <c r="B79" s="95">
        <v>9</v>
      </c>
      <c r="C79" s="94" t="s">
        <v>85</v>
      </c>
      <c r="D79" s="95" t="s">
        <v>177</v>
      </c>
      <c r="E79" s="90">
        <v>1.217013888888889E-4</v>
      </c>
      <c r="F79" s="91">
        <v>67</v>
      </c>
    </row>
    <row r="80" spans="1:6" s="14" customFormat="1" ht="15" x14ac:dyDescent="0.2">
      <c r="A80" s="91">
        <v>68</v>
      </c>
      <c r="B80" s="95">
        <v>29</v>
      </c>
      <c r="C80" s="96" t="s">
        <v>106</v>
      </c>
      <c r="D80" s="95" t="s">
        <v>174</v>
      </c>
      <c r="E80" s="90">
        <v>1.2287037037037038E-4</v>
      </c>
      <c r="F80" s="91">
        <v>68</v>
      </c>
    </row>
    <row r="81" spans="1:6" s="14" customFormat="1" ht="15" x14ac:dyDescent="0.2">
      <c r="A81" s="91">
        <v>69</v>
      </c>
      <c r="B81" s="95">
        <v>4</v>
      </c>
      <c r="C81" s="94" t="s">
        <v>79</v>
      </c>
      <c r="D81" s="95" t="s">
        <v>171</v>
      </c>
      <c r="E81" s="90">
        <v>1.2387731481481481E-4</v>
      </c>
      <c r="F81" s="91">
        <v>69</v>
      </c>
    </row>
    <row r="82" spans="1:6" s="14" customFormat="1" ht="15" x14ac:dyDescent="0.2">
      <c r="A82" s="91">
        <v>70</v>
      </c>
      <c r="B82" s="95">
        <v>89</v>
      </c>
      <c r="C82" s="96" t="s">
        <v>163</v>
      </c>
      <c r="D82" s="95" t="s">
        <v>173</v>
      </c>
      <c r="E82" s="90">
        <v>1.2457175925925925E-4</v>
      </c>
      <c r="F82" s="91">
        <v>70</v>
      </c>
    </row>
    <row r="83" spans="1:6" s="14" customFormat="1" ht="15" x14ac:dyDescent="0.2">
      <c r="A83" s="91">
        <v>71</v>
      </c>
      <c r="B83" s="95">
        <v>41</v>
      </c>
      <c r="C83" s="94" t="s">
        <v>117</v>
      </c>
      <c r="D83" s="95" t="s">
        <v>177</v>
      </c>
      <c r="E83" s="90">
        <v>1.2596064814814813E-4</v>
      </c>
      <c r="F83" s="91">
        <v>71</v>
      </c>
    </row>
    <row r="84" spans="1:6" s="14" customFormat="1" ht="15" x14ac:dyDescent="0.2">
      <c r="A84" s="91">
        <v>72</v>
      </c>
      <c r="B84" s="95">
        <v>79</v>
      </c>
      <c r="C84" s="94" t="s">
        <v>153</v>
      </c>
      <c r="D84" s="95" t="s">
        <v>177</v>
      </c>
      <c r="E84" s="90">
        <v>1.2710648148148149E-4</v>
      </c>
      <c r="F84" s="91">
        <v>72</v>
      </c>
    </row>
    <row r="85" spans="1:6" s="14" customFormat="1" ht="15" x14ac:dyDescent="0.2">
      <c r="A85" s="91">
        <v>73</v>
      </c>
      <c r="B85" s="95">
        <v>94</v>
      </c>
      <c r="C85" s="94" t="s">
        <v>168</v>
      </c>
      <c r="D85" s="95" t="s">
        <v>170</v>
      </c>
      <c r="E85" s="90">
        <v>1.2743055555555557E-4</v>
      </c>
      <c r="F85" s="91">
        <v>73</v>
      </c>
    </row>
    <row r="86" spans="1:6" s="14" customFormat="1" ht="15" customHeight="1" x14ac:dyDescent="0.25">
      <c r="A86" s="91">
        <v>74</v>
      </c>
      <c r="B86" s="95">
        <v>23</v>
      </c>
      <c r="C86" s="95" t="s">
        <v>100</v>
      </c>
      <c r="D86" s="97" t="s">
        <v>180</v>
      </c>
      <c r="E86" s="90">
        <v>1.285763888888889E-4</v>
      </c>
      <c r="F86" s="91">
        <v>74</v>
      </c>
    </row>
    <row r="87" spans="1:6" s="14" customFormat="1" ht="15" x14ac:dyDescent="0.2">
      <c r="A87" s="91">
        <v>75</v>
      </c>
      <c r="B87" s="95">
        <v>18</v>
      </c>
      <c r="C87" s="100" t="s">
        <v>95</v>
      </c>
      <c r="D87" s="92" t="s">
        <v>174</v>
      </c>
      <c r="E87" s="90">
        <v>1.2978009259259258E-4</v>
      </c>
      <c r="F87" s="91">
        <v>75</v>
      </c>
    </row>
    <row r="88" spans="1:6" s="14" customFormat="1" ht="15" x14ac:dyDescent="0.2">
      <c r="A88" s="91">
        <v>76</v>
      </c>
      <c r="B88" s="95">
        <v>68</v>
      </c>
      <c r="C88" s="94" t="s">
        <v>143</v>
      </c>
      <c r="D88" s="95" t="s">
        <v>171</v>
      </c>
      <c r="E88" s="90">
        <v>1.3305555555555556E-4</v>
      </c>
      <c r="F88" s="91">
        <v>76</v>
      </c>
    </row>
    <row r="89" spans="1:6" s="14" customFormat="1" ht="15" x14ac:dyDescent="0.2">
      <c r="A89" s="91">
        <v>77</v>
      </c>
      <c r="B89" s="95">
        <v>19</v>
      </c>
      <c r="C89" s="96" t="s">
        <v>96</v>
      </c>
      <c r="D89" s="95" t="s">
        <v>176</v>
      </c>
      <c r="E89" s="90">
        <v>1.3564814814814814E-4</v>
      </c>
      <c r="F89" s="91">
        <v>77</v>
      </c>
    </row>
    <row r="90" spans="1:6" s="14" customFormat="1" ht="15" x14ac:dyDescent="0.2">
      <c r="A90" s="91">
        <v>78</v>
      </c>
      <c r="B90" s="95">
        <v>31</v>
      </c>
      <c r="C90" s="94" t="s">
        <v>108</v>
      </c>
      <c r="D90" s="95" t="s">
        <v>177</v>
      </c>
      <c r="E90" s="90">
        <v>1.3737268518518517E-4</v>
      </c>
      <c r="F90" s="91">
        <v>78</v>
      </c>
    </row>
    <row r="91" spans="1:6" s="14" customFormat="1" ht="15" x14ac:dyDescent="0.2">
      <c r="A91" s="91">
        <v>79</v>
      </c>
      <c r="B91" s="95">
        <v>7</v>
      </c>
      <c r="C91" s="96" t="s">
        <v>83</v>
      </c>
      <c r="D91" s="95" t="s">
        <v>176</v>
      </c>
      <c r="E91" s="90">
        <v>1.3917824074074074E-4</v>
      </c>
      <c r="F91" s="91">
        <v>79</v>
      </c>
    </row>
    <row r="92" spans="1:6" s="14" customFormat="1" ht="15" x14ac:dyDescent="0.2">
      <c r="A92" s="91">
        <v>80</v>
      </c>
      <c r="B92" s="95">
        <v>91</v>
      </c>
      <c r="C92" s="96" t="s">
        <v>165</v>
      </c>
      <c r="D92" s="95" t="s">
        <v>173</v>
      </c>
      <c r="E92" s="90">
        <v>1.479050925925926E-4</v>
      </c>
      <c r="F92" s="91">
        <v>80</v>
      </c>
    </row>
    <row r="93" spans="1:6" s="14" customFormat="1" ht="15" x14ac:dyDescent="0.2">
      <c r="A93" s="91">
        <v>81</v>
      </c>
      <c r="B93" s="95">
        <v>49</v>
      </c>
      <c r="C93" s="94" t="s">
        <v>125</v>
      </c>
      <c r="D93" s="95" t="s">
        <v>177</v>
      </c>
      <c r="E93" s="90">
        <v>1.6728009259259257E-4</v>
      </c>
      <c r="F93" s="91">
        <v>81</v>
      </c>
    </row>
    <row r="94" spans="1:6" s="14" customFormat="1" ht="15" x14ac:dyDescent="0.25">
      <c r="A94" s="91">
        <v>82</v>
      </c>
      <c r="B94" s="95">
        <v>43</v>
      </c>
      <c r="C94" s="92" t="s">
        <v>119</v>
      </c>
      <c r="D94" s="99" t="s">
        <v>180</v>
      </c>
      <c r="E94" s="104" t="s">
        <v>190</v>
      </c>
      <c r="F94" s="91">
        <v>82</v>
      </c>
    </row>
    <row r="95" spans="1:6" s="14" customFormat="1" ht="14.25" x14ac:dyDescent="0.25">
      <c r="C95" s="14" t="str">
        <f t="shared" ref="C95:C126" si="0">IF(ISBLANK(B95),"",VLOOKUP(B95,lp,2,FALSE))</f>
        <v/>
      </c>
      <c r="D95" s="14" t="str">
        <f t="shared" ref="D95:D126" si="1">IF(ISBLANK(B95),"",VLOOKUP(B95,lp,3,FALSE))</f>
        <v/>
      </c>
      <c r="E95" s="26"/>
    </row>
    <row r="96" spans="1:6" s="14" customFormat="1" ht="14.25" x14ac:dyDescent="0.25">
      <c r="C96" s="14" t="str">
        <f t="shared" si="0"/>
        <v/>
      </c>
      <c r="D96" s="14" t="str">
        <f t="shared" si="1"/>
        <v/>
      </c>
      <c r="E96" s="26"/>
    </row>
    <row r="97" spans="3:5" s="14" customFormat="1" ht="14.25" x14ac:dyDescent="0.25">
      <c r="C97" s="14" t="str">
        <f t="shared" si="0"/>
        <v/>
      </c>
      <c r="D97" s="14" t="str">
        <f t="shared" si="1"/>
        <v/>
      </c>
      <c r="E97" s="26"/>
    </row>
    <row r="98" spans="3:5" s="14" customFormat="1" ht="14.25" x14ac:dyDescent="0.25">
      <c r="C98" s="14" t="str">
        <f t="shared" si="0"/>
        <v/>
      </c>
      <c r="D98" s="14" t="str">
        <f t="shared" si="1"/>
        <v/>
      </c>
      <c r="E98" s="26"/>
    </row>
    <row r="99" spans="3:5" s="14" customFormat="1" ht="14.25" x14ac:dyDescent="0.25">
      <c r="C99" s="14" t="str">
        <f t="shared" si="0"/>
        <v/>
      </c>
      <c r="D99" s="14" t="str">
        <f t="shared" si="1"/>
        <v/>
      </c>
      <c r="E99" s="26"/>
    </row>
    <row r="100" spans="3:5" s="14" customFormat="1" ht="14.25" x14ac:dyDescent="0.25">
      <c r="C100" s="14" t="str">
        <f t="shared" si="0"/>
        <v/>
      </c>
      <c r="D100" s="14" t="str">
        <f t="shared" si="1"/>
        <v/>
      </c>
      <c r="E100" s="26"/>
    </row>
    <row r="101" spans="3:5" s="14" customFormat="1" ht="14.25" x14ac:dyDescent="0.25">
      <c r="C101" s="14" t="str">
        <f t="shared" si="0"/>
        <v/>
      </c>
      <c r="D101" s="14" t="str">
        <f t="shared" si="1"/>
        <v/>
      </c>
      <c r="E101" s="26"/>
    </row>
    <row r="102" spans="3:5" s="14" customFormat="1" ht="14.25" x14ac:dyDescent="0.25">
      <c r="C102" s="14" t="str">
        <f t="shared" si="0"/>
        <v/>
      </c>
      <c r="D102" s="14" t="str">
        <f t="shared" si="1"/>
        <v/>
      </c>
      <c r="E102" s="26"/>
    </row>
    <row r="103" spans="3:5" s="14" customFormat="1" ht="14.25" x14ac:dyDescent="0.25">
      <c r="C103" s="14" t="str">
        <f t="shared" si="0"/>
        <v/>
      </c>
      <c r="D103" s="14" t="str">
        <f t="shared" si="1"/>
        <v/>
      </c>
      <c r="E103" s="26"/>
    </row>
    <row r="104" spans="3:5" s="14" customFormat="1" ht="14.25" x14ac:dyDescent="0.25">
      <c r="C104" s="14" t="str">
        <f t="shared" si="0"/>
        <v/>
      </c>
      <c r="D104" s="14" t="str">
        <f t="shared" si="1"/>
        <v/>
      </c>
      <c r="E104" s="26"/>
    </row>
    <row r="105" spans="3:5" s="14" customFormat="1" ht="14.25" x14ac:dyDescent="0.25">
      <c r="C105" s="14" t="str">
        <f t="shared" si="0"/>
        <v/>
      </c>
      <c r="D105" s="14" t="str">
        <f t="shared" si="1"/>
        <v/>
      </c>
      <c r="E105" s="26"/>
    </row>
    <row r="106" spans="3:5" s="14" customFormat="1" ht="14.25" x14ac:dyDescent="0.25">
      <c r="C106" s="14" t="str">
        <f t="shared" si="0"/>
        <v/>
      </c>
      <c r="D106" s="14" t="str">
        <f t="shared" si="1"/>
        <v/>
      </c>
      <c r="E106" s="26"/>
    </row>
    <row r="107" spans="3:5" s="14" customFormat="1" ht="14.25" x14ac:dyDescent="0.25">
      <c r="C107" s="14" t="str">
        <f t="shared" si="0"/>
        <v/>
      </c>
      <c r="D107" s="14" t="str">
        <f t="shared" si="1"/>
        <v/>
      </c>
      <c r="E107" s="26"/>
    </row>
    <row r="108" spans="3:5" s="14" customFormat="1" ht="14.25" x14ac:dyDescent="0.25">
      <c r="C108" s="14" t="str">
        <f t="shared" si="0"/>
        <v/>
      </c>
      <c r="D108" s="14" t="str">
        <f t="shared" si="1"/>
        <v/>
      </c>
      <c r="E108" s="26"/>
    </row>
    <row r="109" spans="3:5" s="14" customFormat="1" ht="14.25" x14ac:dyDescent="0.25">
      <c r="C109" s="14" t="str">
        <f t="shared" si="0"/>
        <v/>
      </c>
      <c r="D109" s="14" t="str">
        <f t="shared" si="1"/>
        <v/>
      </c>
      <c r="E109" s="26"/>
    </row>
    <row r="110" spans="3:5" s="14" customFormat="1" ht="14.25" x14ac:dyDescent="0.25">
      <c r="C110" s="14" t="str">
        <f t="shared" si="0"/>
        <v/>
      </c>
      <c r="D110" s="14" t="str">
        <f t="shared" si="1"/>
        <v/>
      </c>
      <c r="E110" s="26"/>
    </row>
    <row r="111" spans="3:5" s="14" customFormat="1" ht="14.25" x14ac:dyDescent="0.25">
      <c r="C111" s="14" t="str">
        <f t="shared" si="0"/>
        <v/>
      </c>
      <c r="D111" s="14" t="str">
        <f t="shared" si="1"/>
        <v/>
      </c>
      <c r="E111" s="26"/>
    </row>
    <row r="112" spans="3:5" s="14" customFormat="1" ht="14.25" x14ac:dyDescent="0.25">
      <c r="C112" s="14" t="str">
        <f t="shared" si="0"/>
        <v/>
      </c>
      <c r="D112" s="14" t="str">
        <f t="shared" si="1"/>
        <v/>
      </c>
      <c r="E112" s="26"/>
    </row>
    <row r="113" spans="3:5" s="14" customFormat="1" ht="14.25" x14ac:dyDescent="0.25">
      <c r="C113" s="14" t="str">
        <f t="shared" si="0"/>
        <v/>
      </c>
      <c r="D113" s="14" t="str">
        <f t="shared" si="1"/>
        <v/>
      </c>
      <c r="E113" s="26"/>
    </row>
    <row r="114" spans="3:5" s="14" customFormat="1" ht="14.25" x14ac:dyDescent="0.25">
      <c r="C114" s="14" t="str">
        <f t="shared" si="0"/>
        <v/>
      </c>
      <c r="D114" s="14" t="str">
        <f t="shared" si="1"/>
        <v/>
      </c>
      <c r="E114" s="26"/>
    </row>
    <row r="115" spans="3:5" s="14" customFormat="1" ht="14.25" x14ac:dyDescent="0.25">
      <c r="C115" s="14" t="str">
        <f t="shared" si="0"/>
        <v/>
      </c>
      <c r="D115" s="14" t="str">
        <f t="shared" si="1"/>
        <v/>
      </c>
      <c r="E115" s="26"/>
    </row>
    <row r="116" spans="3:5" s="14" customFormat="1" ht="14.25" x14ac:dyDescent="0.25">
      <c r="C116" s="14" t="str">
        <f t="shared" si="0"/>
        <v/>
      </c>
      <c r="D116" s="14" t="str">
        <f t="shared" si="1"/>
        <v/>
      </c>
      <c r="E116" s="26"/>
    </row>
    <row r="117" spans="3:5" s="14" customFormat="1" ht="14.25" x14ac:dyDescent="0.25">
      <c r="C117" s="14" t="str">
        <f t="shared" si="0"/>
        <v/>
      </c>
      <c r="D117" s="14" t="str">
        <f t="shared" si="1"/>
        <v/>
      </c>
      <c r="E117" s="26"/>
    </row>
    <row r="118" spans="3:5" s="14" customFormat="1" ht="14.25" x14ac:dyDescent="0.25">
      <c r="C118" s="14" t="str">
        <f t="shared" si="0"/>
        <v/>
      </c>
      <c r="D118" s="14" t="str">
        <f t="shared" si="1"/>
        <v/>
      </c>
      <c r="E118" s="26"/>
    </row>
    <row r="119" spans="3:5" s="14" customFormat="1" ht="14.25" x14ac:dyDescent="0.25">
      <c r="C119" s="14" t="str">
        <f t="shared" si="0"/>
        <v/>
      </c>
      <c r="D119" s="14" t="str">
        <f t="shared" si="1"/>
        <v/>
      </c>
      <c r="E119" s="26"/>
    </row>
    <row r="120" spans="3:5" s="14" customFormat="1" ht="14.25" x14ac:dyDescent="0.25">
      <c r="C120" s="14" t="str">
        <f t="shared" si="0"/>
        <v/>
      </c>
      <c r="D120" s="14" t="str">
        <f t="shared" si="1"/>
        <v/>
      </c>
      <c r="E120" s="26"/>
    </row>
    <row r="121" spans="3:5" s="14" customFormat="1" ht="14.25" x14ac:dyDescent="0.25">
      <c r="C121" s="14" t="str">
        <f t="shared" si="0"/>
        <v/>
      </c>
      <c r="D121" s="14" t="str">
        <f t="shared" si="1"/>
        <v/>
      </c>
      <c r="E121" s="26"/>
    </row>
    <row r="122" spans="3:5" s="14" customFormat="1" ht="14.25" x14ac:dyDescent="0.25">
      <c r="C122" s="14" t="str">
        <f t="shared" si="0"/>
        <v/>
      </c>
      <c r="D122" s="14" t="str">
        <f t="shared" si="1"/>
        <v/>
      </c>
      <c r="E122" s="26"/>
    </row>
    <row r="123" spans="3:5" s="14" customFormat="1" ht="14.25" x14ac:dyDescent="0.25">
      <c r="C123" s="14" t="str">
        <f t="shared" si="0"/>
        <v/>
      </c>
      <c r="D123" s="14" t="str">
        <f t="shared" si="1"/>
        <v/>
      </c>
      <c r="E123" s="26"/>
    </row>
    <row r="124" spans="3:5" s="14" customFormat="1" ht="14.25" x14ac:dyDescent="0.25">
      <c r="C124" s="14" t="str">
        <f t="shared" si="0"/>
        <v/>
      </c>
      <c r="D124" s="14" t="str">
        <f t="shared" si="1"/>
        <v/>
      </c>
      <c r="E124" s="26"/>
    </row>
    <row r="125" spans="3:5" s="14" customFormat="1" ht="14.25" x14ac:dyDescent="0.25">
      <c r="C125" s="14" t="str">
        <f t="shared" si="0"/>
        <v/>
      </c>
      <c r="D125" s="14" t="str">
        <f t="shared" si="1"/>
        <v/>
      </c>
      <c r="E125" s="26"/>
    </row>
    <row r="126" spans="3:5" s="14" customFormat="1" ht="14.25" x14ac:dyDescent="0.25">
      <c r="C126" s="14" t="str">
        <f t="shared" si="0"/>
        <v/>
      </c>
      <c r="D126" s="14" t="str">
        <f t="shared" si="1"/>
        <v/>
      </c>
      <c r="E126" s="26"/>
    </row>
    <row r="127" spans="3:5" s="14" customFormat="1" ht="14.25" x14ac:dyDescent="0.25">
      <c r="C127" s="14" t="str">
        <f t="shared" ref="C127:C158" si="2">IF(ISBLANK(B127),"",VLOOKUP(B127,lp,2,FALSE))</f>
        <v/>
      </c>
      <c r="D127" s="14" t="str">
        <f t="shared" ref="D127:D158" si="3">IF(ISBLANK(B127),"",VLOOKUP(B127,lp,3,FALSE))</f>
        <v/>
      </c>
      <c r="E127" s="26"/>
    </row>
    <row r="128" spans="3:5" s="14" customFormat="1" ht="14.25" x14ac:dyDescent="0.25">
      <c r="C128" s="14" t="str">
        <f t="shared" si="2"/>
        <v/>
      </c>
      <c r="D128" s="14" t="str">
        <f t="shared" si="3"/>
        <v/>
      </c>
      <c r="E128" s="26"/>
    </row>
    <row r="129" spans="3:5" s="14" customFormat="1" ht="14.25" x14ac:dyDescent="0.25">
      <c r="C129" s="14" t="str">
        <f t="shared" si="2"/>
        <v/>
      </c>
      <c r="D129" s="14" t="str">
        <f t="shared" si="3"/>
        <v/>
      </c>
      <c r="E129" s="26"/>
    </row>
    <row r="130" spans="3:5" s="14" customFormat="1" ht="14.25" x14ac:dyDescent="0.25">
      <c r="C130" s="14" t="str">
        <f t="shared" si="2"/>
        <v/>
      </c>
      <c r="D130" s="14" t="str">
        <f t="shared" si="3"/>
        <v/>
      </c>
      <c r="E130" s="26"/>
    </row>
    <row r="131" spans="3:5" s="14" customFormat="1" ht="14.25" x14ac:dyDescent="0.25">
      <c r="C131" s="14" t="str">
        <f t="shared" si="2"/>
        <v/>
      </c>
      <c r="D131" s="14" t="str">
        <f t="shared" si="3"/>
        <v/>
      </c>
      <c r="E131" s="26"/>
    </row>
    <row r="132" spans="3:5" s="14" customFormat="1" ht="14.25" x14ac:dyDescent="0.25">
      <c r="C132" s="14" t="str">
        <f t="shared" si="2"/>
        <v/>
      </c>
      <c r="D132" s="14" t="str">
        <f t="shared" si="3"/>
        <v/>
      </c>
      <c r="E132" s="26"/>
    </row>
    <row r="133" spans="3:5" s="14" customFormat="1" ht="14.25" x14ac:dyDescent="0.25">
      <c r="C133" s="14" t="str">
        <f t="shared" si="2"/>
        <v/>
      </c>
      <c r="D133" s="14" t="str">
        <f t="shared" si="3"/>
        <v/>
      </c>
      <c r="E133" s="26"/>
    </row>
    <row r="134" spans="3:5" s="14" customFormat="1" ht="14.25" x14ac:dyDescent="0.25">
      <c r="C134" s="14" t="str">
        <f t="shared" si="2"/>
        <v/>
      </c>
      <c r="D134" s="14" t="str">
        <f t="shared" si="3"/>
        <v/>
      </c>
      <c r="E134" s="26"/>
    </row>
    <row r="135" spans="3:5" s="14" customFormat="1" ht="14.25" x14ac:dyDescent="0.25">
      <c r="C135" s="14" t="str">
        <f t="shared" si="2"/>
        <v/>
      </c>
      <c r="D135" s="14" t="str">
        <f t="shared" si="3"/>
        <v/>
      </c>
      <c r="E135" s="26"/>
    </row>
    <row r="136" spans="3:5" s="14" customFormat="1" ht="14.25" x14ac:dyDescent="0.25">
      <c r="C136" s="14" t="str">
        <f t="shared" si="2"/>
        <v/>
      </c>
      <c r="D136" s="14" t="str">
        <f t="shared" si="3"/>
        <v/>
      </c>
      <c r="E136" s="26"/>
    </row>
    <row r="137" spans="3:5" s="14" customFormat="1" ht="14.25" x14ac:dyDescent="0.25">
      <c r="C137" s="14" t="str">
        <f t="shared" si="2"/>
        <v/>
      </c>
      <c r="D137" s="14" t="str">
        <f t="shared" si="3"/>
        <v/>
      </c>
      <c r="E137" s="26"/>
    </row>
    <row r="138" spans="3:5" s="14" customFormat="1" ht="14.25" x14ac:dyDescent="0.25">
      <c r="C138" s="14" t="str">
        <f t="shared" si="2"/>
        <v/>
      </c>
      <c r="D138" s="14" t="str">
        <f t="shared" si="3"/>
        <v/>
      </c>
      <c r="E138" s="26"/>
    </row>
    <row r="139" spans="3:5" s="14" customFormat="1" ht="14.25" x14ac:dyDescent="0.25">
      <c r="C139" s="14" t="str">
        <f t="shared" si="2"/>
        <v/>
      </c>
      <c r="D139" s="14" t="str">
        <f t="shared" si="3"/>
        <v/>
      </c>
      <c r="E139" s="26"/>
    </row>
    <row r="140" spans="3:5" s="14" customFormat="1" ht="14.25" x14ac:dyDescent="0.25">
      <c r="C140" s="14" t="str">
        <f t="shared" si="2"/>
        <v/>
      </c>
      <c r="D140" s="14" t="str">
        <f t="shared" si="3"/>
        <v/>
      </c>
      <c r="E140" s="26"/>
    </row>
    <row r="141" spans="3:5" s="14" customFormat="1" ht="14.25" x14ac:dyDescent="0.25">
      <c r="C141" s="14" t="str">
        <f t="shared" si="2"/>
        <v/>
      </c>
      <c r="D141" s="14" t="str">
        <f t="shared" si="3"/>
        <v/>
      </c>
      <c r="E141" s="26"/>
    </row>
    <row r="142" spans="3:5" s="14" customFormat="1" ht="14.25" x14ac:dyDescent="0.25">
      <c r="C142" s="14" t="str">
        <f t="shared" si="2"/>
        <v/>
      </c>
      <c r="D142" s="14" t="str">
        <f t="shared" si="3"/>
        <v/>
      </c>
      <c r="E142" s="26"/>
    </row>
    <row r="143" spans="3:5" s="14" customFormat="1" ht="14.25" x14ac:dyDescent="0.25">
      <c r="C143" s="14" t="str">
        <f t="shared" si="2"/>
        <v/>
      </c>
      <c r="D143" s="14" t="str">
        <f t="shared" si="3"/>
        <v/>
      </c>
      <c r="E143" s="26"/>
    </row>
    <row r="144" spans="3:5" s="14" customFormat="1" ht="14.25" x14ac:dyDescent="0.25">
      <c r="C144" s="14" t="str">
        <f t="shared" si="2"/>
        <v/>
      </c>
      <c r="D144" s="14" t="str">
        <f t="shared" si="3"/>
        <v/>
      </c>
      <c r="E144" s="26"/>
    </row>
    <row r="145" spans="3:5" s="14" customFormat="1" ht="14.25" x14ac:dyDescent="0.25">
      <c r="C145" s="14" t="str">
        <f t="shared" si="2"/>
        <v/>
      </c>
      <c r="D145" s="14" t="str">
        <f t="shared" si="3"/>
        <v/>
      </c>
      <c r="E145" s="26"/>
    </row>
    <row r="146" spans="3:5" s="14" customFormat="1" ht="14.25" x14ac:dyDescent="0.25">
      <c r="C146" s="14" t="str">
        <f t="shared" si="2"/>
        <v/>
      </c>
      <c r="D146" s="14" t="str">
        <f t="shared" si="3"/>
        <v/>
      </c>
      <c r="E146" s="26"/>
    </row>
    <row r="147" spans="3:5" s="14" customFormat="1" ht="14.25" x14ac:dyDescent="0.25">
      <c r="C147" s="14" t="str">
        <f t="shared" si="2"/>
        <v/>
      </c>
      <c r="D147" s="14" t="str">
        <f t="shared" si="3"/>
        <v/>
      </c>
      <c r="E147" s="26"/>
    </row>
    <row r="148" spans="3:5" s="14" customFormat="1" ht="14.25" x14ac:dyDescent="0.25">
      <c r="C148" s="14" t="str">
        <f t="shared" si="2"/>
        <v/>
      </c>
      <c r="D148" s="14" t="str">
        <f t="shared" si="3"/>
        <v/>
      </c>
      <c r="E148" s="26"/>
    </row>
    <row r="149" spans="3:5" s="14" customFormat="1" ht="14.25" x14ac:dyDescent="0.25">
      <c r="C149" s="14" t="str">
        <f t="shared" si="2"/>
        <v/>
      </c>
      <c r="D149" s="14" t="str">
        <f t="shared" si="3"/>
        <v/>
      </c>
      <c r="E149" s="26"/>
    </row>
    <row r="150" spans="3:5" s="14" customFormat="1" ht="14.25" x14ac:dyDescent="0.25">
      <c r="C150" s="14" t="str">
        <f t="shared" si="2"/>
        <v/>
      </c>
      <c r="D150" s="14" t="str">
        <f t="shared" si="3"/>
        <v/>
      </c>
      <c r="E150" s="26"/>
    </row>
    <row r="151" spans="3:5" s="14" customFormat="1" ht="14.25" x14ac:dyDescent="0.25">
      <c r="C151" s="14" t="str">
        <f t="shared" si="2"/>
        <v/>
      </c>
      <c r="D151" s="14" t="str">
        <f t="shared" si="3"/>
        <v/>
      </c>
      <c r="E151" s="26"/>
    </row>
    <row r="152" spans="3:5" s="14" customFormat="1" ht="14.25" x14ac:dyDescent="0.25">
      <c r="C152" s="14" t="str">
        <f t="shared" si="2"/>
        <v/>
      </c>
      <c r="D152" s="14" t="str">
        <f t="shared" si="3"/>
        <v/>
      </c>
      <c r="E152" s="26"/>
    </row>
    <row r="153" spans="3:5" s="14" customFormat="1" ht="14.25" x14ac:dyDescent="0.25">
      <c r="C153" s="14" t="str">
        <f t="shared" si="2"/>
        <v/>
      </c>
      <c r="D153" s="14" t="str">
        <f t="shared" si="3"/>
        <v/>
      </c>
      <c r="E153" s="26"/>
    </row>
    <row r="154" spans="3:5" s="14" customFormat="1" ht="14.25" x14ac:dyDescent="0.25">
      <c r="C154" s="14" t="str">
        <f t="shared" si="2"/>
        <v/>
      </c>
      <c r="D154" s="14" t="str">
        <f t="shared" si="3"/>
        <v/>
      </c>
      <c r="E154" s="26"/>
    </row>
    <row r="155" spans="3:5" s="14" customFormat="1" ht="14.25" x14ac:dyDescent="0.25">
      <c r="C155" s="14" t="str">
        <f t="shared" si="2"/>
        <v/>
      </c>
      <c r="D155" s="14" t="str">
        <f t="shared" si="3"/>
        <v/>
      </c>
      <c r="E155" s="26"/>
    </row>
    <row r="156" spans="3:5" s="14" customFormat="1" ht="14.25" x14ac:dyDescent="0.25">
      <c r="C156" s="14" t="str">
        <f t="shared" si="2"/>
        <v/>
      </c>
      <c r="D156" s="14" t="str">
        <f t="shared" si="3"/>
        <v/>
      </c>
      <c r="E156" s="26"/>
    </row>
    <row r="157" spans="3:5" s="14" customFormat="1" ht="14.25" x14ac:dyDescent="0.25">
      <c r="C157" s="14" t="str">
        <f t="shared" si="2"/>
        <v/>
      </c>
      <c r="D157" s="14" t="str">
        <f t="shared" si="3"/>
        <v/>
      </c>
      <c r="E157" s="26"/>
    </row>
    <row r="158" spans="3:5" s="14" customFormat="1" ht="14.25" x14ac:dyDescent="0.25">
      <c r="C158" s="14" t="str">
        <f t="shared" si="2"/>
        <v/>
      </c>
      <c r="D158" s="14" t="str">
        <f t="shared" si="3"/>
        <v/>
      </c>
      <c r="E158" s="26"/>
    </row>
    <row r="159" spans="3:5" s="14" customFormat="1" ht="14.25" x14ac:dyDescent="0.25">
      <c r="C159" s="14" t="str">
        <f t="shared" ref="C159:C180" si="4">IF(ISBLANK(B159),"",VLOOKUP(B159,lp,2,FALSE))</f>
        <v/>
      </c>
      <c r="D159" s="14" t="str">
        <f t="shared" ref="D159:D180" si="5">IF(ISBLANK(B159),"",VLOOKUP(B159,lp,3,FALSE))</f>
        <v/>
      </c>
      <c r="E159" s="26"/>
    </row>
    <row r="160" spans="3:5" s="14" customFormat="1" ht="14.25" x14ac:dyDescent="0.25">
      <c r="C160" s="14" t="str">
        <f t="shared" si="4"/>
        <v/>
      </c>
      <c r="D160" s="14" t="str">
        <f t="shared" si="5"/>
        <v/>
      </c>
      <c r="E160" s="26"/>
    </row>
    <row r="161" spans="3:5" s="14" customFormat="1" ht="14.25" x14ac:dyDescent="0.25">
      <c r="C161" s="14" t="str">
        <f t="shared" si="4"/>
        <v/>
      </c>
      <c r="D161" s="14" t="str">
        <f t="shared" si="5"/>
        <v/>
      </c>
      <c r="E161" s="26"/>
    </row>
    <row r="162" spans="3:5" s="14" customFormat="1" ht="14.25" x14ac:dyDescent="0.25">
      <c r="C162" s="14" t="str">
        <f t="shared" si="4"/>
        <v/>
      </c>
      <c r="D162" s="14" t="str">
        <f t="shared" si="5"/>
        <v/>
      </c>
      <c r="E162" s="26"/>
    </row>
    <row r="163" spans="3:5" s="14" customFormat="1" ht="14.25" x14ac:dyDescent="0.25">
      <c r="C163" s="14" t="str">
        <f t="shared" si="4"/>
        <v/>
      </c>
      <c r="D163" s="14" t="str">
        <f t="shared" si="5"/>
        <v/>
      </c>
      <c r="E163" s="26"/>
    </row>
    <row r="164" spans="3:5" s="14" customFormat="1" ht="14.25" x14ac:dyDescent="0.25">
      <c r="C164" s="14" t="str">
        <f t="shared" si="4"/>
        <v/>
      </c>
      <c r="D164" s="14" t="str">
        <f t="shared" si="5"/>
        <v/>
      </c>
      <c r="E164" s="26"/>
    </row>
    <row r="165" spans="3:5" s="14" customFormat="1" ht="14.25" x14ac:dyDescent="0.25">
      <c r="C165" s="14" t="str">
        <f t="shared" si="4"/>
        <v/>
      </c>
      <c r="D165" s="14" t="str">
        <f t="shared" si="5"/>
        <v/>
      </c>
      <c r="E165" s="26"/>
    </row>
    <row r="166" spans="3:5" s="14" customFormat="1" ht="14.25" x14ac:dyDescent="0.25">
      <c r="C166" s="14" t="str">
        <f t="shared" si="4"/>
        <v/>
      </c>
      <c r="D166" s="14" t="str">
        <f t="shared" si="5"/>
        <v/>
      </c>
      <c r="E166" s="26"/>
    </row>
    <row r="167" spans="3:5" s="14" customFormat="1" ht="14.25" x14ac:dyDescent="0.25">
      <c r="C167" s="14" t="str">
        <f t="shared" si="4"/>
        <v/>
      </c>
      <c r="D167" s="14" t="str">
        <f t="shared" si="5"/>
        <v/>
      </c>
      <c r="E167" s="26"/>
    </row>
    <row r="168" spans="3:5" s="14" customFormat="1" ht="14.25" x14ac:dyDescent="0.25">
      <c r="C168" s="14" t="str">
        <f t="shared" si="4"/>
        <v/>
      </c>
      <c r="D168" s="14" t="str">
        <f t="shared" si="5"/>
        <v/>
      </c>
      <c r="E168" s="26"/>
    </row>
    <row r="169" spans="3:5" s="14" customFormat="1" ht="14.25" x14ac:dyDescent="0.25">
      <c r="C169" s="14" t="str">
        <f t="shared" si="4"/>
        <v/>
      </c>
      <c r="D169" s="14" t="str">
        <f t="shared" si="5"/>
        <v/>
      </c>
      <c r="E169" s="26"/>
    </row>
    <row r="170" spans="3:5" s="14" customFormat="1" ht="14.25" x14ac:dyDescent="0.25">
      <c r="C170" s="14" t="str">
        <f t="shared" si="4"/>
        <v/>
      </c>
      <c r="D170" s="14" t="str">
        <f t="shared" si="5"/>
        <v/>
      </c>
      <c r="E170" s="26"/>
    </row>
    <row r="171" spans="3:5" s="14" customFormat="1" ht="14.25" x14ac:dyDescent="0.25">
      <c r="C171" s="14" t="str">
        <f t="shared" si="4"/>
        <v/>
      </c>
      <c r="D171" s="14" t="str">
        <f t="shared" si="5"/>
        <v/>
      </c>
      <c r="E171" s="26"/>
    </row>
    <row r="172" spans="3:5" s="14" customFormat="1" ht="14.25" x14ac:dyDescent="0.25">
      <c r="C172" s="14" t="str">
        <f t="shared" si="4"/>
        <v/>
      </c>
      <c r="D172" s="14" t="str">
        <f t="shared" si="5"/>
        <v/>
      </c>
      <c r="E172" s="26"/>
    </row>
    <row r="173" spans="3:5" s="14" customFormat="1" ht="14.25" x14ac:dyDescent="0.25">
      <c r="C173" s="14" t="str">
        <f t="shared" si="4"/>
        <v/>
      </c>
      <c r="D173" s="14" t="str">
        <f t="shared" si="5"/>
        <v/>
      </c>
      <c r="E173" s="26"/>
    </row>
    <row r="174" spans="3:5" s="14" customFormat="1" ht="14.25" x14ac:dyDescent="0.25">
      <c r="C174" s="14" t="str">
        <f t="shared" si="4"/>
        <v/>
      </c>
      <c r="D174" s="14" t="str">
        <f t="shared" si="5"/>
        <v/>
      </c>
      <c r="E174" s="26"/>
    </row>
    <row r="175" spans="3:5" s="14" customFormat="1" ht="14.25" x14ac:dyDescent="0.25">
      <c r="C175" s="14" t="str">
        <f t="shared" si="4"/>
        <v/>
      </c>
      <c r="D175" s="14" t="str">
        <f t="shared" si="5"/>
        <v/>
      </c>
      <c r="E175" s="26"/>
    </row>
    <row r="176" spans="3:5" s="14" customFormat="1" ht="14.25" x14ac:dyDescent="0.25">
      <c r="C176" s="14" t="str">
        <f t="shared" si="4"/>
        <v/>
      </c>
      <c r="D176" s="14" t="str">
        <f t="shared" si="5"/>
        <v/>
      </c>
      <c r="E176" s="26"/>
    </row>
    <row r="177" spans="1:5" s="14" customFormat="1" ht="14.25" x14ac:dyDescent="0.25">
      <c r="C177" s="14" t="str">
        <f t="shared" si="4"/>
        <v/>
      </c>
      <c r="D177" s="14" t="str">
        <f t="shared" si="5"/>
        <v/>
      </c>
      <c r="E177" s="26"/>
    </row>
    <row r="178" spans="1:5" s="14" customFormat="1" ht="14.25" x14ac:dyDescent="0.25">
      <c r="C178" s="14" t="str">
        <f t="shared" si="4"/>
        <v/>
      </c>
      <c r="D178" s="14" t="str">
        <f t="shared" si="5"/>
        <v/>
      </c>
      <c r="E178" s="26"/>
    </row>
    <row r="179" spans="1:5" s="14" customFormat="1" ht="14.25" x14ac:dyDescent="0.25">
      <c r="C179" s="14" t="str">
        <f t="shared" si="4"/>
        <v/>
      </c>
      <c r="D179" s="14" t="str">
        <f t="shared" si="5"/>
        <v/>
      </c>
      <c r="E179" s="26"/>
    </row>
    <row r="180" spans="1:5" s="14" customFormat="1" ht="14.25" x14ac:dyDescent="0.25">
      <c r="C180" s="14" t="str">
        <f t="shared" si="4"/>
        <v/>
      </c>
      <c r="D180" s="14" t="str">
        <f t="shared" si="5"/>
        <v/>
      </c>
      <c r="E180" s="26"/>
    </row>
    <row r="181" spans="1:5" s="14" customFormat="1" ht="14.25" x14ac:dyDescent="0.25">
      <c r="E181" s="16"/>
    </row>
    <row r="182" spans="1:5" s="14" customFormat="1" ht="14.25" x14ac:dyDescent="0.25">
      <c r="A182" s="14" t="s">
        <v>4</v>
      </c>
    </row>
    <row r="183" spans="1:5" s="14" customFormat="1" ht="14.25" x14ac:dyDescent="0.25"/>
    <row r="184" spans="1:5" s="14" customFormat="1" ht="14.25" x14ac:dyDescent="0.25">
      <c r="A184" s="14" t="s">
        <v>5</v>
      </c>
      <c r="D184" s="14">
        <v>50</v>
      </c>
    </row>
    <row r="185" spans="1:5" s="14" customFormat="1" ht="14.25" x14ac:dyDescent="0.25"/>
    <row r="186" spans="1:5" s="14" customFormat="1" ht="14.25" x14ac:dyDescent="0.25"/>
    <row r="187" spans="1:5" s="14" customFormat="1" ht="14.25" x14ac:dyDescent="0.25"/>
    <row r="188" spans="1:5" s="14" customFormat="1" ht="14.25" x14ac:dyDescent="0.25"/>
    <row r="189" spans="1:5" s="14" customFormat="1" ht="14.25" x14ac:dyDescent="0.25"/>
    <row r="190" spans="1:5" s="14" customFormat="1" ht="14.25" x14ac:dyDescent="0.25"/>
    <row r="191" spans="1:5" s="14" customFormat="1" ht="14.25" x14ac:dyDescent="0.25"/>
    <row r="192" spans="1:5" s="14" customFormat="1" ht="14.25" x14ac:dyDescent="0.25"/>
    <row r="193" s="14" customFormat="1" ht="14.25" x14ac:dyDescent="0.25"/>
    <row r="194" s="14" customFormat="1" ht="14.25" x14ac:dyDescent="0.25"/>
    <row r="195" s="14" customFormat="1" ht="14.25" x14ac:dyDescent="0.25"/>
    <row r="196" s="14" customFormat="1" ht="14.25" x14ac:dyDescent="0.25"/>
    <row r="197" s="14" customFormat="1" ht="14.25" x14ac:dyDescent="0.25"/>
    <row r="198" s="14" customFormat="1" ht="14.25" x14ac:dyDescent="0.25"/>
    <row r="199" s="14" customFormat="1" ht="14.25" x14ac:dyDescent="0.25"/>
    <row r="200" s="14" customFormat="1" ht="14.25" x14ac:dyDescent="0.25"/>
    <row r="201" s="14" customFormat="1" ht="14.25" x14ac:dyDescent="0.25"/>
    <row r="202" s="14" customFormat="1" ht="14.25" x14ac:dyDescent="0.25"/>
    <row r="203" s="14" customFormat="1" ht="14.25" x14ac:dyDescent="0.25"/>
    <row r="204" s="14" customFormat="1" ht="14.25" x14ac:dyDescent="0.25"/>
    <row r="205" s="14" customFormat="1" ht="14.25" x14ac:dyDescent="0.25"/>
    <row r="206" s="14" customFormat="1" ht="14.25" x14ac:dyDescent="0.25"/>
    <row r="207" s="14" customFormat="1" ht="14.25" x14ac:dyDescent="0.25"/>
    <row r="208" s="14" customFormat="1" ht="14.25" x14ac:dyDescent="0.25"/>
    <row r="209" s="14" customFormat="1" ht="14.25" x14ac:dyDescent="0.25"/>
    <row r="210" s="14" customFormat="1" ht="14.25" x14ac:dyDescent="0.25"/>
    <row r="211" s="14" customFormat="1" ht="14.25" x14ac:dyDescent="0.25"/>
    <row r="212" s="14" customFormat="1" ht="14.25" x14ac:dyDescent="0.25"/>
    <row r="213" s="14" customFormat="1" ht="14.25" x14ac:dyDescent="0.25"/>
    <row r="214" s="14" customFormat="1" ht="14.25" x14ac:dyDescent="0.25"/>
    <row r="215" s="14" customFormat="1" ht="14.25" x14ac:dyDescent="0.25"/>
    <row r="216" s="15" customFormat="1" ht="15" x14ac:dyDescent="0.25"/>
    <row r="217" s="15" customFormat="1" ht="15" x14ac:dyDescent="0.25"/>
    <row r="218" s="15" customFormat="1" ht="15" x14ac:dyDescent="0.25"/>
    <row r="219" s="15" customFormat="1" ht="15" x14ac:dyDescent="0.25"/>
    <row r="220" s="15" customFormat="1" ht="15" x14ac:dyDescent="0.25"/>
    <row r="221" s="15" customFormat="1" ht="15" x14ac:dyDescent="0.25"/>
    <row r="222" s="15" customFormat="1" ht="15" x14ac:dyDescent="0.25"/>
    <row r="223" s="15" customFormat="1" ht="15" x14ac:dyDescent="0.25"/>
    <row r="224" s="15" customFormat="1" ht="15" x14ac:dyDescent="0.25"/>
    <row r="225" s="15" customFormat="1" ht="15" x14ac:dyDescent="0.25"/>
    <row r="226" s="15" customFormat="1" ht="15" x14ac:dyDescent="0.25"/>
    <row r="227" s="15" customFormat="1" ht="15" x14ac:dyDescent="0.25"/>
    <row r="228" s="15" customFormat="1" ht="15" x14ac:dyDescent="0.25"/>
    <row r="229" s="15" customFormat="1" ht="15" x14ac:dyDescent="0.25"/>
    <row r="230" s="15" customFormat="1" ht="15" x14ac:dyDescent="0.25"/>
    <row r="231" s="15" customFormat="1" ht="15" x14ac:dyDescent="0.25"/>
    <row r="232" s="15" customFormat="1" ht="15" x14ac:dyDescent="0.25"/>
    <row r="233" s="15" customFormat="1" ht="15" x14ac:dyDescent="0.25"/>
  </sheetData>
  <autoFilter ref="B12:E12">
    <sortState ref="B13:E180">
      <sortCondition ref="E12"/>
    </sortState>
  </autoFilter>
  <mergeCells count="1">
    <mergeCell ref="C10:D10"/>
  </mergeCells>
  <pageMargins left="0.7" right="0.7" top="0.75" bottom="0.75" header="0.3" footer="0.3"/>
  <pageSetup paperSize="9" scale="86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233"/>
  <sheetViews>
    <sheetView topLeftCell="A77" zoomScale="120" zoomScaleNormal="120" workbookViewId="0">
      <selection activeCell="C77" sqref="C77"/>
    </sheetView>
  </sheetViews>
  <sheetFormatPr baseColWidth="10" defaultRowHeight="15.75" x14ac:dyDescent="0.25"/>
  <cols>
    <col min="1" max="1" width="6.5" style="13" customWidth="1"/>
    <col min="2" max="2" width="7.375" style="13" customWidth="1"/>
    <col min="3" max="3" width="30.125" style="13" bestFit="1" customWidth="1"/>
    <col min="4" max="4" width="30.75" style="13" bestFit="1" customWidth="1"/>
    <col min="5" max="5" width="10.25" style="13" customWidth="1"/>
    <col min="6" max="6" width="9.25" style="13" hidden="1" customWidth="1"/>
    <col min="7" max="7" width="0" style="13" hidden="1" customWidth="1"/>
    <col min="8" max="16384" width="11" style="13"/>
  </cols>
  <sheetData>
    <row r="2" spans="1:8" s="33" customFormat="1" x14ac:dyDescent="0.25">
      <c r="A2" s="13"/>
      <c r="B2" s="13"/>
      <c r="C2" s="13"/>
      <c r="D2" s="13"/>
      <c r="E2" s="13"/>
      <c r="F2" s="13"/>
    </row>
    <row r="3" spans="1:8" x14ac:dyDescent="0.25">
      <c r="A3" s="33"/>
      <c r="B3" s="33"/>
      <c r="C3" s="33"/>
      <c r="D3" s="33"/>
      <c r="E3" s="33"/>
    </row>
    <row r="4" spans="1:8" s="35" customFormat="1" x14ac:dyDescent="0.25">
      <c r="A4" s="13"/>
      <c r="B4" s="13"/>
      <c r="C4" s="13"/>
      <c r="D4" s="13"/>
      <c r="E4" s="13"/>
      <c r="F4" s="13"/>
    </row>
    <row r="5" spans="1:8" s="14" customFormat="1" ht="15" customHeight="1" x14ac:dyDescent="0.25">
      <c r="A5" s="35"/>
      <c r="B5" s="35"/>
      <c r="C5" s="35"/>
      <c r="D5" s="35"/>
      <c r="E5" s="35"/>
      <c r="F5" s="13"/>
    </row>
    <row r="6" spans="1:8" s="14" customFormat="1" ht="15" customHeight="1" x14ac:dyDescent="0.25">
      <c r="F6" s="13"/>
    </row>
    <row r="7" spans="1:8" s="14" customFormat="1" ht="15" customHeight="1" x14ac:dyDescent="0.25">
      <c r="F7" s="13"/>
    </row>
    <row r="8" spans="1:8" s="14" customFormat="1" ht="15" customHeight="1" x14ac:dyDescent="0.25">
      <c r="F8" s="15"/>
    </row>
    <row r="9" spans="1:8" s="14" customFormat="1" ht="23.25" x14ac:dyDescent="0.25">
      <c r="C9" s="107" t="s">
        <v>33</v>
      </c>
      <c r="D9" s="107"/>
    </row>
    <row r="10" spans="1:8" s="14" customFormat="1" ht="15" customHeight="1" x14ac:dyDescent="0.25"/>
    <row r="11" spans="1:8" s="14" customFormat="1" ht="15" customHeight="1" x14ac:dyDescent="0.25">
      <c r="A11" s="13"/>
      <c r="B11" s="13"/>
      <c r="C11" s="13"/>
      <c r="D11" s="13"/>
      <c r="E11" s="13"/>
      <c r="F11" s="13"/>
    </row>
    <row r="12" spans="1:8" s="14" customFormat="1" ht="15" customHeight="1" x14ac:dyDescent="0.25">
      <c r="A12" s="89" t="s">
        <v>2</v>
      </c>
      <c r="B12" s="89" t="s">
        <v>7</v>
      </c>
      <c r="C12" s="89" t="s">
        <v>13</v>
      </c>
      <c r="D12" s="89" t="s">
        <v>12</v>
      </c>
      <c r="E12" s="89" t="s">
        <v>1</v>
      </c>
      <c r="F12" s="89" t="s">
        <v>29</v>
      </c>
      <c r="G12" s="89" t="s">
        <v>30</v>
      </c>
      <c r="H12" s="89" t="s">
        <v>11</v>
      </c>
    </row>
    <row r="13" spans="1:8" s="14" customFormat="1" ht="15" customHeight="1" x14ac:dyDescent="0.2">
      <c r="A13" s="91">
        <v>1</v>
      </c>
      <c r="B13" s="95">
        <v>17</v>
      </c>
      <c r="C13" s="96" t="s">
        <v>94</v>
      </c>
      <c r="D13" s="95" t="s">
        <v>173</v>
      </c>
      <c r="E13" s="90">
        <v>8.3657407407407422E-4</v>
      </c>
      <c r="F13" s="90"/>
      <c r="G13" s="90">
        <f>SUM(E13:F13)</f>
        <v>8.3657407407407422E-4</v>
      </c>
      <c r="H13" s="91">
        <v>1</v>
      </c>
    </row>
    <row r="14" spans="1:8" s="14" customFormat="1" ht="15" customHeight="1" x14ac:dyDescent="0.2">
      <c r="A14" s="91">
        <v>2</v>
      </c>
      <c r="B14" s="95">
        <v>46</v>
      </c>
      <c r="C14" s="94" t="s">
        <v>122</v>
      </c>
      <c r="D14" s="95" t="s">
        <v>181</v>
      </c>
      <c r="E14" s="90">
        <v>8.6400462962962961E-4</v>
      </c>
      <c r="F14" s="90"/>
      <c r="G14" s="90">
        <f t="shared" ref="G14:G34" si="0">SUM(E14:F14)</f>
        <v>8.6400462962962961E-4</v>
      </c>
      <c r="H14" s="91">
        <v>2</v>
      </c>
    </row>
    <row r="15" spans="1:8" s="14" customFormat="1" ht="15" customHeight="1" x14ac:dyDescent="0.2">
      <c r="A15" s="91">
        <v>3</v>
      </c>
      <c r="B15" s="95">
        <v>2</v>
      </c>
      <c r="C15" s="94" t="s">
        <v>77</v>
      </c>
      <c r="D15" s="95" t="s">
        <v>170</v>
      </c>
      <c r="E15" s="90">
        <v>8.7962962962962962E-4</v>
      </c>
      <c r="F15" s="90"/>
      <c r="G15" s="90">
        <f t="shared" si="0"/>
        <v>8.7962962962962962E-4</v>
      </c>
      <c r="H15" s="91">
        <v>3</v>
      </c>
    </row>
    <row r="16" spans="1:8" s="14" customFormat="1" ht="15" customHeight="1" x14ac:dyDescent="0.2">
      <c r="A16" s="91">
        <v>4</v>
      </c>
      <c r="B16" s="95">
        <v>15</v>
      </c>
      <c r="C16" s="96" t="s">
        <v>92</v>
      </c>
      <c r="D16" s="95" t="s">
        <v>172</v>
      </c>
      <c r="E16" s="90">
        <v>9.1365740740740741E-4</v>
      </c>
      <c r="F16" s="90"/>
      <c r="G16" s="90">
        <f t="shared" si="0"/>
        <v>9.1365740740740741E-4</v>
      </c>
      <c r="H16" s="91">
        <v>4</v>
      </c>
    </row>
    <row r="17" spans="1:8" s="14" customFormat="1" ht="15" customHeight="1" x14ac:dyDescent="0.2">
      <c r="A17" s="91">
        <v>5</v>
      </c>
      <c r="B17" s="95">
        <v>59</v>
      </c>
      <c r="C17" s="93" t="s">
        <v>135</v>
      </c>
      <c r="D17" s="92" t="s">
        <v>170</v>
      </c>
      <c r="E17" s="90">
        <v>9.6273148148148151E-4</v>
      </c>
      <c r="F17" s="90"/>
      <c r="G17" s="90">
        <f t="shared" si="0"/>
        <v>9.6273148148148151E-4</v>
      </c>
      <c r="H17" s="91">
        <v>5</v>
      </c>
    </row>
    <row r="18" spans="1:8" s="14" customFormat="1" ht="15" customHeight="1" x14ac:dyDescent="0.2">
      <c r="A18" s="91">
        <v>6</v>
      </c>
      <c r="B18" s="95">
        <v>48</v>
      </c>
      <c r="C18" s="94" t="s">
        <v>124</v>
      </c>
      <c r="D18" s="95" t="s">
        <v>175</v>
      </c>
      <c r="E18" s="90">
        <v>9.7766203703703708E-4</v>
      </c>
      <c r="F18" s="90"/>
      <c r="G18" s="90">
        <f t="shared" si="0"/>
        <v>9.7766203703703708E-4</v>
      </c>
      <c r="H18" s="91">
        <v>6</v>
      </c>
    </row>
    <row r="19" spans="1:8" s="14" customFormat="1" ht="15" customHeight="1" x14ac:dyDescent="0.2">
      <c r="A19" s="91">
        <v>7</v>
      </c>
      <c r="B19" s="95">
        <v>25</v>
      </c>
      <c r="C19" s="93" t="s">
        <v>102</v>
      </c>
      <c r="D19" s="92" t="s">
        <v>170</v>
      </c>
      <c r="E19" s="90">
        <v>9.8020833333333337E-4</v>
      </c>
      <c r="F19" s="90"/>
      <c r="G19" s="90">
        <f t="shared" si="0"/>
        <v>9.8020833333333337E-4</v>
      </c>
      <c r="H19" s="91">
        <v>7</v>
      </c>
    </row>
    <row r="20" spans="1:8" s="14" customFormat="1" ht="15" customHeight="1" x14ac:dyDescent="0.2">
      <c r="A20" s="91">
        <v>8</v>
      </c>
      <c r="B20" s="95">
        <v>94</v>
      </c>
      <c r="C20" s="94" t="s">
        <v>168</v>
      </c>
      <c r="D20" s="95" t="s">
        <v>170</v>
      </c>
      <c r="E20" s="90">
        <v>1.0078703703703703E-3</v>
      </c>
      <c r="F20" s="90"/>
      <c r="G20" s="90">
        <f t="shared" si="0"/>
        <v>1.0078703703703703E-3</v>
      </c>
      <c r="H20" s="91">
        <v>8</v>
      </c>
    </row>
    <row r="21" spans="1:8" s="14" customFormat="1" ht="15" customHeight="1" x14ac:dyDescent="0.2">
      <c r="A21" s="91">
        <v>9</v>
      </c>
      <c r="B21" s="95">
        <v>52</v>
      </c>
      <c r="C21" s="94" t="s">
        <v>128</v>
      </c>
      <c r="D21" s="95" t="s">
        <v>170</v>
      </c>
      <c r="E21" s="90">
        <v>1.0104166666666666E-3</v>
      </c>
      <c r="F21" s="90"/>
      <c r="G21" s="90">
        <f t="shared" si="0"/>
        <v>1.0104166666666666E-3</v>
      </c>
      <c r="H21" s="91">
        <v>9</v>
      </c>
    </row>
    <row r="22" spans="1:8" s="14" customFormat="1" ht="15" customHeight="1" x14ac:dyDescent="0.2">
      <c r="A22" s="91">
        <v>10</v>
      </c>
      <c r="B22" s="95">
        <v>38</v>
      </c>
      <c r="C22" s="96" t="s">
        <v>114</v>
      </c>
      <c r="D22" s="95" t="s">
        <v>173</v>
      </c>
      <c r="E22" s="90">
        <v>1.014814814814815E-3</v>
      </c>
      <c r="F22" s="90"/>
      <c r="G22" s="90">
        <f t="shared" si="0"/>
        <v>1.014814814814815E-3</v>
      </c>
      <c r="H22" s="91">
        <v>10</v>
      </c>
    </row>
    <row r="23" spans="1:8" s="14" customFormat="1" ht="15" customHeight="1" x14ac:dyDescent="0.2">
      <c r="A23" s="91">
        <v>11</v>
      </c>
      <c r="B23" s="95">
        <v>86</v>
      </c>
      <c r="C23" s="93" t="s">
        <v>160</v>
      </c>
      <c r="D23" s="92" t="s">
        <v>170</v>
      </c>
      <c r="E23" s="90">
        <v>1.021875E-3</v>
      </c>
      <c r="F23" s="90"/>
      <c r="G23" s="90">
        <f t="shared" si="0"/>
        <v>1.021875E-3</v>
      </c>
      <c r="H23" s="91">
        <v>11</v>
      </c>
    </row>
    <row r="24" spans="1:8" s="14" customFormat="1" ht="15" customHeight="1" x14ac:dyDescent="0.2">
      <c r="A24" s="91">
        <v>12</v>
      </c>
      <c r="B24" s="95">
        <v>1</v>
      </c>
      <c r="C24" s="93" t="s">
        <v>76</v>
      </c>
      <c r="D24" s="92" t="s">
        <v>169</v>
      </c>
      <c r="E24" s="90">
        <v>1.0311342592592592E-3</v>
      </c>
      <c r="F24" s="90"/>
      <c r="G24" s="90">
        <f t="shared" si="0"/>
        <v>1.0311342592592592E-3</v>
      </c>
      <c r="H24" s="91">
        <v>12</v>
      </c>
    </row>
    <row r="25" spans="1:8" s="14" customFormat="1" ht="15" customHeight="1" x14ac:dyDescent="0.2">
      <c r="A25" s="91">
        <v>13</v>
      </c>
      <c r="B25" s="95">
        <v>72</v>
      </c>
      <c r="C25" s="96" t="s">
        <v>73</v>
      </c>
      <c r="D25" s="95" t="s">
        <v>172</v>
      </c>
      <c r="E25" s="90">
        <v>1.0641203703703704E-3</v>
      </c>
      <c r="F25" s="90"/>
      <c r="G25" s="90">
        <f t="shared" si="0"/>
        <v>1.0641203703703704E-3</v>
      </c>
      <c r="H25" s="91">
        <v>13</v>
      </c>
    </row>
    <row r="26" spans="1:8" s="14" customFormat="1" ht="15" customHeight="1" x14ac:dyDescent="0.2">
      <c r="A26" s="91">
        <v>14</v>
      </c>
      <c r="B26" s="95">
        <v>63</v>
      </c>
      <c r="C26" s="93" t="s">
        <v>138</v>
      </c>
      <c r="D26" s="92" t="s">
        <v>175</v>
      </c>
      <c r="E26" s="90">
        <v>1.0804398148148149E-3</v>
      </c>
      <c r="F26" s="90"/>
      <c r="G26" s="90">
        <f t="shared" si="0"/>
        <v>1.0804398148148149E-3</v>
      </c>
      <c r="H26" s="91">
        <v>14</v>
      </c>
    </row>
    <row r="27" spans="1:8" s="14" customFormat="1" ht="15" customHeight="1" x14ac:dyDescent="0.2">
      <c r="A27" s="91">
        <v>15</v>
      </c>
      <c r="B27" s="95">
        <v>35</v>
      </c>
      <c r="C27" s="94" t="s">
        <v>112</v>
      </c>
      <c r="D27" s="95" t="s">
        <v>170</v>
      </c>
      <c r="E27" s="90">
        <v>1.0821759259259259E-3</v>
      </c>
      <c r="F27" s="90"/>
      <c r="G27" s="90">
        <f t="shared" si="0"/>
        <v>1.0821759259259259E-3</v>
      </c>
      <c r="H27" s="91">
        <v>15</v>
      </c>
    </row>
    <row r="28" spans="1:8" s="14" customFormat="1" ht="15" customHeight="1" x14ac:dyDescent="0.2">
      <c r="A28" s="91">
        <v>16</v>
      </c>
      <c r="B28" s="95">
        <v>9</v>
      </c>
      <c r="C28" s="94" t="s">
        <v>85</v>
      </c>
      <c r="D28" s="95" t="s">
        <v>177</v>
      </c>
      <c r="E28" s="90">
        <v>1.1100694444444446E-3</v>
      </c>
      <c r="F28" s="90"/>
      <c r="G28" s="90">
        <f t="shared" si="0"/>
        <v>1.1100694444444446E-3</v>
      </c>
      <c r="H28" s="91">
        <v>16</v>
      </c>
    </row>
    <row r="29" spans="1:8" s="14" customFormat="1" ht="15" customHeight="1" x14ac:dyDescent="0.2">
      <c r="A29" s="91">
        <v>17</v>
      </c>
      <c r="B29" s="95">
        <v>42</v>
      </c>
      <c r="C29" s="94" t="s">
        <v>118</v>
      </c>
      <c r="D29" s="95" t="s">
        <v>178</v>
      </c>
      <c r="E29" s="90">
        <v>1.1219907407407407E-3</v>
      </c>
      <c r="F29" s="90"/>
      <c r="G29" s="90">
        <f t="shared" si="0"/>
        <v>1.1219907407407407E-3</v>
      </c>
      <c r="H29" s="91">
        <v>17</v>
      </c>
    </row>
    <row r="30" spans="1:8" s="14" customFormat="1" ht="15" x14ac:dyDescent="0.2">
      <c r="A30" s="91">
        <v>18</v>
      </c>
      <c r="B30" s="95">
        <v>64</v>
      </c>
      <c r="C30" s="94" t="s">
        <v>139</v>
      </c>
      <c r="D30" s="95" t="s">
        <v>177</v>
      </c>
      <c r="E30" s="90">
        <v>1.1429398148148149E-3</v>
      </c>
      <c r="F30" s="90"/>
      <c r="G30" s="90">
        <f t="shared" si="0"/>
        <v>1.1429398148148149E-3</v>
      </c>
      <c r="H30" s="91">
        <v>18</v>
      </c>
    </row>
    <row r="31" spans="1:8" s="14" customFormat="1" ht="15" x14ac:dyDescent="0.2">
      <c r="A31" s="91">
        <v>19</v>
      </c>
      <c r="B31" s="95">
        <v>75</v>
      </c>
      <c r="C31" s="94" t="s">
        <v>149</v>
      </c>
      <c r="D31" s="95" t="s">
        <v>177</v>
      </c>
      <c r="E31" s="90">
        <v>1.1631944444444443E-3</v>
      </c>
      <c r="F31" s="90"/>
      <c r="G31" s="90">
        <f t="shared" si="0"/>
        <v>1.1631944444444443E-3</v>
      </c>
      <c r="H31" s="91">
        <v>19</v>
      </c>
    </row>
    <row r="32" spans="1:8" s="14" customFormat="1" ht="15" customHeight="1" x14ac:dyDescent="0.2">
      <c r="A32" s="91">
        <v>20</v>
      </c>
      <c r="B32" s="95">
        <v>36</v>
      </c>
      <c r="C32" s="96" t="s">
        <v>71</v>
      </c>
      <c r="D32" s="95" t="s">
        <v>172</v>
      </c>
      <c r="E32" s="90">
        <v>1.1957175925925926E-3</v>
      </c>
      <c r="F32" s="90"/>
      <c r="G32" s="90">
        <f t="shared" si="0"/>
        <v>1.1957175925925926E-3</v>
      </c>
      <c r="H32" s="91">
        <v>20</v>
      </c>
    </row>
    <row r="33" spans="1:8" s="14" customFormat="1" ht="15" x14ac:dyDescent="0.2">
      <c r="A33" s="91">
        <v>21</v>
      </c>
      <c r="B33" s="95">
        <v>14</v>
      </c>
      <c r="C33" s="94" t="s">
        <v>90</v>
      </c>
      <c r="D33" s="95" t="s">
        <v>183</v>
      </c>
      <c r="E33" s="90">
        <v>1.2047453703703706E-3</v>
      </c>
      <c r="F33" s="90"/>
      <c r="G33" s="90">
        <f t="shared" si="0"/>
        <v>1.2047453703703706E-3</v>
      </c>
      <c r="H33" s="91">
        <v>21</v>
      </c>
    </row>
    <row r="34" spans="1:8" s="14" customFormat="1" ht="15" x14ac:dyDescent="0.2">
      <c r="A34" s="91">
        <v>22</v>
      </c>
      <c r="B34" s="95">
        <v>95</v>
      </c>
      <c r="C34" s="94" t="s">
        <v>189</v>
      </c>
      <c r="D34" s="95" t="s">
        <v>182</v>
      </c>
      <c r="E34" s="90">
        <v>1.2098379629629629E-3</v>
      </c>
      <c r="F34" s="90"/>
      <c r="G34" s="90">
        <f t="shared" si="0"/>
        <v>1.2098379629629629E-3</v>
      </c>
      <c r="H34" s="91">
        <v>22</v>
      </c>
    </row>
    <row r="35" spans="1:8" s="14" customFormat="1" ht="15" x14ac:dyDescent="0.2">
      <c r="A35" s="91">
        <v>23</v>
      </c>
      <c r="B35" s="95">
        <v>92</v>
      </c>
      <c r="C35" s="94" t="s">
        <v>166</v>
      </c>
      <c r="D35" s="95" t="s">
        <v>170</v>
      </c>
      <c r="E35" s="90">
        <v>1.2304398148148149E-3</v>
      </c>
      <c r="F35" s="90"/>
      <c r="G35" s="90">
        <f t="shared" ref="G35:G87" si="1">SUM(E35:F35)</f>
        <v>1.2304398148148149E-3</v>
      </c>
      <c r="H35" s="91">
        <v>23</v>
      </c>
    </row>
    <row r="36" spans="1:8" s="14" customFormat="1" ht="15" x14ac:dyDescent="0.2">
      <c r="A36" s="91">
        <v>24</v>
      </c>
      <c r="B36" s="95">
        <v>28</v>
      </c>
      <c r="C36" s="96" t="s">
        <v>105</v>
      </c>
      <c r="D36" s="95" t="s">
        <v>173</v>
      </c>
      <c r="E36" s="90">
        <v>1.2305555555555557E-3</v>
      </c>
      <c r="F36" s="90"/>
      <c r="G36" s="90">
        <f t="shared" si="1"/>
        <v>1.2305555555555557E-3</v>
      </c>
      <c r="H36" s="91">
        <v>24</v>
      </c>
    </row>
    <row r="37" spans="1:8" s="14" customFormat="1" ht="15" x14ac:dyDescent="0.2">
      <c r="A37" s="91">
        <v>25</v>
      </c>
      <c r="B37" s="95">
        <v>66</v>
      </c>
      <c r="C37" s="94" t="s">
        <v>141</v>
      </c>
      <c r="D37" s="95" t="s">
        <v>170</v>
      </c>
      <c r="E37" s="90">
        <v>1.250462962962963E-3</v>
      </c>
      <c r="F37" s="90"/>
      <c r="G37" s="90">
        <f t="shared" si="1"/>
        <v>1.250462962962963E-3</v>
      </c>
      <c r="H37" s="91">
        <v>25</v>
      </c>
    </row>
    <row r="38" spans="1:8" s="14" customFormat="1" ht="15" x14ac:dyDescent="0.2">
      <c r="A38" s="91">
        <v>26</v>
      </c>
      <c r="B38" s="95">
        <v>45</v>
      </c>
      <c r="C38" s="96" t="s">
        <v>121</v>
      </c>
      <c r="D38" s="95" t="s">
        <v>172</v>
      </c>
      <c r="E38" s="90">
        <v>1.2526620370370372E-3</v>
      </c>
      <c r="F38" s="90"/>
      <c r="G38" s="90">
        <f t="shared" si="1"/>
        <v>1.2526620370370372E-3</v>
      </c>
      <c r="H38" s="91">
        <v>26</v>
      </c>
    </row>
    <row r="39" spans="1:8" s="14" customFormat="1" ht="15" x14ac:dyDescent="0.2">
      <c r="A39" s="91">
        <v>27</v>
      </c>
      <c r="B39" s="95">
        <v>30</v>
      </c>
      <c r="C39" s="93" t="s">
        <v>107</v>
      </c>
      <c r="D39" s="92" t="s">
        <v>175</v>
      </c>
      <c r="E39" s="90">
        <v>1.2811342592592592E-3</v>
      </c>
      <c r="F39" s="90"/>
      <c r="G39" s="90">
        <f t="shared" si="1"/>
        <v>1.2811342592592592E-3</v>
      </c>
      <c r="H39" s="91">
        <v>27</v>
      </c>
    </row>
    <row r="40" spans="1:8" s="14" customFormat="1" ht="15" x14ac:dyDescent="0.2">
      <c r="A40" s="91">
        <v>28</v>
      </c>
      <c r="B40" s="95">
        <v>26</v>
      </c>
      <c r="C40" s="96" t="s">
        <v>103</v>
      </c>
      <c r="D40" s="95" t="s">
        <v>172</v>
      </c>
      <c r="E40" s="90">
        <v>1.2898148148148148E-3</v>
      </c>
      <c r="F40" s="90"/>
      <c r="G40" s="90">
        <f t="shared" si="1"/>
        <v>1.2898148148148148E-3</v>
      </c>
      <c r="H40" s="91">
        <v>28</v>
      </c>
    </row>
    <row r="41" spans="1:8" s="14" customFormat="1" ht="15" x14ac:dyDescent="0.2">
      <c r="A41" s="91">
        <v>29</v>
      </c>
      <c r="B41" s="95">
        <v>61</v>
      </c>
      <c r="C41" s="94" t="s">
        <v>56</v>
      </c>
      <c r="D41" s="95" t="s">
        <v>181</v>
      </c>
      <c r="E41" s="90">
        <v>1.3196759259259262E-3</v>
      </c>
      <c r="F41" s="90"/>
      <c r="G41" s="90">
        <f t="shared" si="1"/>
        <v>1.3196759259259262E-3</v>
      </c>
      <c r="H41" s="91">
        <v>29</v>
      </c>
    </row>
    <row r="42" spans="1:8" s="14" customFormat="1" ht="15" customHeight="1" x14ac:dyDescent="0.2">
      <c r="A42" s="91">
        <v>30</v>
      </c>
      <c r="B42" s="95">
        <v>73</v>
      </c>
      <c r="C42" s="100" t="s">
        <v>147</v>
      </c>
      <c r="D42" s="92" t="s">
        <v>181</v>
      </c>
      <c r="E42" s="90">
        <v>1.3224537037037035E-3</v>
      </c>
      <c r="F42" s="90"/>
      <c r="G42" s="90">
        <f t="shared" si="1"/>
        <v>1.3224537037037035E-3</v>
      </c>
      <c r="H42" s="91">
        <v>30</v>
      </c>
    </row>
    <row r="43" spans="1:8" s="14" customFormat="1" ht="15" x14ac:dyDescent="0.2">
      <c r="A43" s="91">
        <v>31</v>
      </c>
      <c r="B43" s="95">
        <v>74</v>
      </c>
      <c r="C43" s="96" t="s">
        <v>148</v>
      </c>
      <c r="D43" s="95" t="s">
        <v>173</v>
      </c>
      <c r="E43" s="90">
        <v>1.3226851851851852E-3</v>
      </c>
      <c r="F43" s="90"/>
      <c r="G43" s="90">
        <f t="shared" si="1"/>
        <v>1.3226851851851852E-3</v>
      </c>
      <c r="H43" s="91">
        <v>31</v>
      </c>
    </row>
    <row r="44" spans="1:8" s="14" customFormat="1" ht="15" x14ac:dyDescent="0.2">
      <c r="A44" s="91">
        <v>32</v>
      </c>
      <c r="B44" s="95">
        <v>13</v>
      </c>
      <c r="C44" s="94" t="s">
        <v>89</v>
      </c>
      <c r="D44" s="95" t="s">
        <v>169</v>
      </c>
      <c r="E44" s="90">
        <v>1.3740740740740742E-3</v>
      </c>
      <c r="F44" s="90"/>
      <c r="G44" s="90">
        <f t="shared" si="1"/>
        <v>1.3740740740740742E-3</v>
      </c>
      <c r="H44" s="91">
        <v>32</v>
      </c>
    </row>
    <row r="45" spans="1:8" s="14" customFormat="1" ht="15" x14ac:dyDescent="0.2">
      <c r="A45" s="91">
        <v>33</v>
      </c>
      <c r="B45" s="95">
        <v>3</v>
      </c>
      <c r="C45" s="96" t="s">
        <v>70</v>
      </c>
      <c r="D45" s="95" t="s">
        <v>172</v>
      </c>
      <c r="E45" s="90">
        <v>1.3805555555555557E-3</v>
      </c>
      <c r="F45" s="90"/>
      <c r="G45" s="90">
        <f t="shared" si="1"/>
        <v>1.3805555555555557E-3</v>
      </c>
      <c r="H45" s="91">
        <v>33</v>
      </c>
    </row>
    <row r="46" spans="1:8" s="14" customFormat="1" ht="15" x14ac:dyDescent="0.2">
      <c r="A46" s="91">
        <v>34</v>
      </c>
      <c r="B46" s="95">
        <v>37</v>
      </c>
      <c r="C46" s="94" t="s">
        <v>113</v>
      </c>
      <c r="D46" s="95" t="s">
        <v>181</v>
      </c>
      <c r="E46" s="90">
        <v>1.398263888888889E-3</v>
      </c>
      <c r="F46" s="90"/>
      <c r="G46" s="90">
        <f t="shared" si="1"/>
        <v>1.398263888888889E-3</v>
      </c>
      <c r="H46" s="91">
        <v>34</v>
      </c>
    </row>
    <row r="47" spans="1:8" s="14" customFormat="1" ht="15" x14ac:dyDescent="0.2">
      <c r="A47" s="91">
        <v>35</v>
      </c>
      <c r="B47" s="95">
        <v>6</v>
      </c>
      <c r="C47" s="96" t="s">
        <v>82</v>
      </c>
      <c r="D47" s="95" t="s">
        <v>174</v>
      </c>
      <c r="E47" s="90">
        <v>1.4004629629629629E-3</v>
      </c>
      <c r="F47" s="90"/>
      <c r="G47" s="90">
        <f t="shared" si="1"/>
        <v>1.4004629629629629E-3</v>
      </c>
      <c r="H47" s="91">
        <v>35</v>
      </c>
    </row>
    <row r="48" spans="1:8" s="14" customFormat="1" ht="15" x14ac:dyDescent="0.2">
      <c r="A48" s="91">
        <v>36</v>
      </c>
      <c r="B48" s="95">
        <v>90</v>
      </c>
      <c r="C48" s="94" t="s">
        <v>164</v>
      </c>
      <c r="D48" s="95" t="s">
        <v>170</v>
      </c>
      <c r="E48" s="90">
        <v>1.4086805555555556E-3</v>
      </c>
      <c r="F48" s="90"/>
      <c r="G48" s="90">
        <f t="shared" si="1"/>
        <v>1.4086805555555556E-3</v>
      </c>
      <c r="H48" s="91">
        <v>36</v>
      </c>
    </row>
    <row r="49" spans="1:8" s="14" customFormat="1" ht="15" x14ac:dyDescent="0.2">
      <c r="A49" s="91">
        <v>37</v>
      </c>
      <c r="B49" s="95">
        <v>55</v>
      </c>
      <c r="C49" s="100" t="s">
        <v>131</v>
      </c>
      <c r="D49" s="92" t="s">
        <v>173</v>
      </c>
      <c r="E49" s="90">
        <v>1.4265046296296298E-3</v>
      </c>
      <c r="F49" s="90"/>
      <c r="G49" s="90">
        <f t="shared" si="1"/>
        <v>1.4265046296296298E-3</v>
      </c>
      <c r="H49" s="91">
        <v>37</v>
      </c>
    </row>
    <row r="50" spans="1:8" s="14" customFormat="1" ht="15" x14ac:dyDescent="0.2">
      <c r="A50" s="91">
        <v>38</v>
      </c>
      <c r="B50" s="95">
        <v>68</v>
      </c>
      <c r="C50" s="94" t="s">
        <v>143</v>
      </c>
      <c r="D50" s="95" t="s">
        <v>171</v>
      </c>
      <c r="E50" s="90">
        <v>1.4416666666666666E-3</v>
      </c>
      <c r="F50" s="90"/>
      <c r="G50" s="90">
        <f t="shared" si="1"/>
        <v>1.4416666666666666E-3</v>
      </c>
      <c r="H50" s="91">
        <v>38</v>
      </c>
    </row>
    <row r="51" spans="1:8" s="14" customFormat="1" ht="15" x14ac:dyDescent="0.2">
      <c r="A51" s="91">
        <v>39</v>
      </c>
      <c r="B51" s="95">
        <v>21</v>
      </c>
      <c r="C51" s="94" t="s">
        <v>98</v>
      </c>
      <c r="D51" s="95" t="s">
        <v>177</v>
      </c>
      <c r="E51" s="90">
        <v>1.444560185185185E-3</v>
      </c>
      <c r="F51" s="90"/>
      <c r="G51" s="90">
        <f t="shared" si="1"/>
        <v>1.444560185185185E-3</v>
      </c>
      <c r="H51" s="91">
        <v>39</v>
      </c>
    </row>
    <row r="52" spans="1:8" s="14" customFormat="1" ht="15" x14ac:dyDescent="0.2">
      <c r="A52" s="91">
        <v>40</v>
      </c>
      <c r="B52" s="95">
        <v>54</v>
      </c>
      <c r="C52" s="94" t="s">
        <v>130</v>
      </c>
      <c r="D52" s="95" t="s">
        <v>181</v>
      </c>
      <c r="E52" s="90">
        <v>1.454398148148148E-3</v>
      </c>
      <c r="F52" s="90"/>
      <c r="G52" s="90">
        <f t="shared" si="1"/>
        <v>1.454398148148148E-3</v>
      </c>
      <c r="H52" s="91">
        <v>40</v>
      </c>
    </row>
    <row r="53" spans="1:8" s="14" customFormat="1" ht="15" x14ac:dyDescent="0.2">
      <c r="A53" s="91">
        <v>41</v>
      </c>
      <c r="B53" s="95">
        <v>60</v>
      </c>
      <c r="C53" s="96" t="s">
        <v>136</v>
      </c>
      <c r="D53" s="95" t="s">
        <v>172</v>
      </c>
      <c r="E53" s="90">
        <v>1.475E-3</v>
      </c>
      <c r="F53" s="90"/>
      <c r="G53" s="90">
        <f t="shared" si="1"/>
        <v>1.475E-3</v>
      </c>
      <c r="H53" s="91">
        <v>41</v>
      </c>
    </row>
    <row r="54" spans="1:8" s="14" customFormat="1" ht="15" x14ac:dyDescent="0.2">
      <c r="A54" s="91">
        <v>42</v>
      </c>
      <c r="B54" s="95">
        <v>27</v>
      </c>
      <c r="C54" s="94" t="s">
        <v>104</v>
      </c>
      <c r="D54" s="95" t="s">
        <v>171</v>
      </c>
      <c r="E54" s="90">
        <v>1.5335648148148149E-3</v>
      </c>
      <c r="F54" s="90"/>
      <c r="G54" s="90">
        <f t="shared" si="1"/>
        <v>1.5335648148148149E-3</v>
      </c>
      <c r="H54" s="91">
        <v>42</v>
      </c>
    </row>
    <row r="55" spans="1:8" s="14" customFormat="1" ht="15" x14ac:dyDescent="0.2">
      <c r="A55" s="91">
        <v>43</v>
      </c>
      <c r="B55" s="95">
        <v>47</v>
      </c>
      <c r="C55" s="96" t="s">
        <v>123</v>
      </c>
      <c r="D55" s="95" t="s">
        <v>173</v>
      </c>
      <c r="E55" s="90">
        <v>1.545023148148148E-3</v>
      </c>
      <c r="F55" s="90"/>
      <c r="G55" s="90">
        <f t="shared" si="1"/>
        <v>1.545023148148148E-3</v>
      </c>
      <c r="H55" s="91">
        <v>43</v>
      </c>
    </row>
    <row r="56" spans="1:8" s="14" customFormat="1" ht="15" x14ac:dyDescent="0.2">
      <c r="A56" s="91">
        <v>44</v>
      </c>
      <c r="B56" s="95">
        <v>84</v>
      </c>
      <c r="C56" s="94" t="s">
        <v>158</v>
      </c>
      <c r="D56" s="95" t="s">
        <v>170</v>
      </c>
      <c r="E56" s="90">
        <v>1.5563657407407408E-3</v>
      </c>
      <c r="F56" s="90"/>
      <c r="G56" s="90">
        <f t="shared" si="1"/>
        <v>1.5563657407407408E-3</v>
      </c>
      <c r="H56" s="91">
        <v>44</v>
      </c>
    </row>
    <row r="57" spans="1:8" s="14" customFormat="1" ht="15" x14ac:dyDescent="0.2">
      <c r="A57" s="91">
        <v>45</v>
      </c>
      <c r="B57" s="95">
        <v>78</v>
      </c>
      <c r="C57" s="96" t="s">
        <v>152</v>
      </c>
      <c r="D57" s="95" t="s">
        <v>173</v>
      </c>
      <c r="E57" s="90">
        <v>1.5909722222222221E-3</v>
      </c>
      <c r="F57" s="90"/>
      <c r="G57" s="90">
        <f t="shared" si="1"/>
        <v>1.5909722222222221E-3</v>
      </c>
      <c r="H57" s="91">
        <v>45</v>
      </c>
    </row>
    <row r="58" spans="1:8" s="14" customFormat="1" ht="15" x14ac:dyDescent="0.2">
      <c r="A58" s="91">
        <v>46</v>
      </c>
      <c r="B58" s="95">
        <v>80</v>
      </c>
      <c r="C58" s="93" t="s">
        <v>154</v>
      </c>
      <c r="D58" s="92" t="s">
        <v>170</v>
      </c>
      <c r="E58" s="90">
        <v>1.5910879629629632E-3</v>
      </c>
      <c r="F58" s="90"/>
      <c r="G58" s="90">
        <f t="shared" si="1"/>
        <v>1.5910879629629632E-3</v>
      </c>
      <c r="H58" s="91">
        <v>46</v>
      </c>
    </row>
    <row r="59" spans="1:8" s="14" customFormat="1" ht="15" x14ac:dyDescent="0.2">
      <c r="A59" s="91">
        <v>47</v>
      </c>
      <c r="B59" s="95">
        <v>82</v>
      </c>
      <c r="C59" s="96" t="s">
        <v>156</v>
      </c>
      <c r="D59" s="95" t="s">
        <v>173</v>
      </c>
      <c r="E59" s="90">
        <v>1.6266203703703703E-3</v>
      </c>
      <c r="F59" s="90"/>
      <c r="G59" s="90">
        <f t="shared" si="1"/>
        <v>1.6266203703703703E-3</v>
      </c>
      <c r="H59" s="91">
        <v>47</v>
      </c>
    </row>
    <row r="60" spans="1:8" s="14" customFormat="1" ht="15" x14ac:dyDescent="0.2">
      <c r="A60" s="91">
        <v>48</v>
      </c>
      <c r="B60" s="95">
        <v>16</v>
      </c>
      <c r="C60" s="94" t="s">
        <v>93</v>
      </c>
      <c r="D60" s="95" t="s">
        <v>181</v>
      </c>
      <c r="E60" s="90">
        <v>1.6840277777777776E-3</v>
      </c>
      <c r="F60" s="90"/>
      <c r="G60" s="90">
        <f t="shared" si="1"/>
        <v>1.6840277777777776E-3</v>
      </c>
      <c r="H60" s="91">
        <v>48</v>
      </c>
    </row>
    <row r="61" spans="1:8" s="14" customFormat="1" ht="15" x14ac:dyDescent="0.2">
      <c r="A61" s="91">
        <v>49</v>
      </c>
      <c r="B61" s="95">
        <v>71</v>
      </c>
      <c r="C61" s="94" t="s">
        <v>146</v>
      </c>
      <c r="D61" s="95" t="s">
        <v>170</v>
      </c>
      <c r="E61" s="90">
        <v>1.6908564814814813E-3</v>
      </c>
      <c r="F61" s="90"/>
      <c r="G61" s="90">
        <f t="shared" si="1"/>
        <v>1.6908564814814813E-3</v>
      </c>
      <c r="H61" s="91">
        <v>49</v>
      </c>
    </row>
    <row r="62" spans="1:8" s="14" customFormat="1" ht="15" x14ac:dyDescent="0.2">
      <c r="A62" s="91">
        <v>50</v>
      </c>
      <c r="B62" s="95">
        <v>44</v>
      </c>
      <c r="C62" s="94" t="s">
        <v>120</v>
      </c>
      <c r="D62" s="95" t="s">
        <v>170</v>
      </c>
      <c r="E62" s="90">
        <v>1.7046296296296297E-3</v>
      </c>
      <c r="F62" s="90"/>
      <c r="G62" s="90">
        <f t="shared" si="1"/>
        <v>1.7046296296296297E-3</v>
      </c>
      <c r="H62" s="91">
        <v>50</v>
      </c>
    </row>
    <row r="63" spans="1:8" s="14" customFormat="1" ht="15" x14ac:dyDescent="0.2">
      <c r="A63" s="91">
        <v>51</v>
      </c>
      <c r="B63" s="95">
        <v>70</v>
      </c>
      <c r="C63" s="94" t="s">
        <v>145</v>
      </c>
      <c r="D63" s="95" t="s">
        <v>177</v>
      </c>
      <c r="E63" s="90">
        <v>1.7364583333333336E-3</v>
      </c>
      <c r="F63" s="90"/>
      <c r="G63" s="90">
        <f t="shared" si="1"/>
        <v>1.7364583333333336E-3</v>
      </c>
      <c r="H63" s="91">
        <v>51</v>
      </c>
    </row>
    <row r="64" spans="1:8" s="14" customFormat="1" ht="15" x14ac:dyDescent="0.2">
      <c r="A64" s="91">
        <v>52</v>
      </c>
      <c r="B64" s="95">
        <v>93</v>
      </c>
      <c r="C64" s="94" t="s">
        <v>167</v>
      </c>
      <c r="D64" s="95" t="s">
        <v>170</v>
      </c>
      <c r="E64" s="90">
        <v>1.742361111111111E-3</v>
      </c>
      <c r="F64" s="90"/>
      <c r="G64" s="90">
        <f t="shared" si="1"/>
        <v>1.742361111111111E-3</v>
      </c>
      <c r="H64" s="91">
        <v>52</v>
      </c>
    </row>
    <row r="65" spans="1:8" s="14" customFormat="1" ht="15" x14ac:dyDescent="0.2">
      <c r="A65" s="91">
        <v>53</v>
      </c>
      <c r="B65" s="95">
        <v>40</v>
      </c>
      <c r="C65" s="93" t="s">
        <v>116</v>
      </c>
      <c r="D65" s="92" t="s">
        <v>175</v>
      </c>
      <c r="E65" s="90">
        <v>1.7747685185185186E-3</v>
      </c>
      <c r="F65" s="90"/>
      <c r="G65" s="90">
        <f t="shared" si="1"/>
        <v>1.7747685185185186E-3</v>
      </c>
      <c r="H65" s="91">
        <v>53</v>
      </c>
    </row>
    <row r="66" spans="1:8" s="14" customFormat="1" ht="15" x14ac:dyDescent="0.2">
      <c r="A66" s="91">
        <v>54</v>
      </c>
      <c r="B66" s="95">
        <v>53</v>
      </c>
      <c r="C66" s="96" t="s">
        <v>129</v>
      </c>
      <c r="D66" s="95" t="s">
        <v>172</v>
      </c>
      <c r="E66" s="90">
        <v>1.8002314814814816E-3</v>
      </c>
      <c r="F66" s="90"/>
      <c r="G66" s="90">
        <f t="shared" si="1"/>
        <v>1.8002314814814816E-3</v>
      </c>
      <c r="H66" s="91">
        <v>54</v>
      </c>
    </row>
    <row r="67" spans="1:8" s="14" customFormat="1" ht="15" x14ac:dyDescent="0.2">
      <c r="A67" s="91">
        <v>55</v>
      </c>
      <c r="B67" s="95">
        <v>77</v>
      </c>
      <c r="C67" s="96" t="s">
        <v>151</v>
      </c>
      <c r="D67" s="95" t="s">
        <v>172</v>
      </c>
      <c r="E67" s="90">
        <v>1.8016203703703703E-3</v>
      </c>
      <c r="F67" s="90"/>
      <c r="G67" s="90">
        <f t="shared" si="1"/>
        <v>1.8016203703703703E-3</v>
      </c>
      <c r="H67" s="91">
        <v>55</v>
      </c>
    </row>
    <row r="68" spans="1:8" s="14" customFormat="1" ht="15" x14ac:dyDescent="0.2">
      <c r="A68" s="91">
        <v>56</v>
      </c>
      <c r="B68" s="95">
        <v>4</v>
      </c>
      <c r="C68" s="94" t="s">
        <v>79</v>
      </c>
      <c r="D68" s="95" t="s">
        <v>171</v>
      </c>
      <c r="E68" s="90">
        <v>1.8402777777777777E-3</v>
      </c>
      <c r="F68" s="90"/>
      <c r="G68" s="90">
        <f t="shared" si="1"/>
        <v>1.8402777777777777E-3</v>
      </c>
      <c r="H68" s="91">
        <v>56</v>
      </c>
    </row>
    <row r="69" spans="1:8" s="14" customFormat="1" ht="15" x14ac:dyDescent="0.2">
      <c r="A69" s="91">
        <v>57</v>
      </c>
      <c r="B69" s="95">
        <v>20</v>
      </c>
      <c r="C69" s="94" t="s">
        <v>97</v>
      </c>
      <c r="D69" s="95" t="s">
        <v>175</v>
      </c>
      <c r="E69" s="90">
        <v>1.8479166666666668E-3</v>
      </c>
      <c r="F69" s="90"/>
      <c r="G69" s="90">
        <f t="shared" si="1"/>
        <v>1.8479166666666668E-3</v>
      </c>
      <c r="H69" s="91">
        <v>57</v>
      </c>
    </row>
    <row r="70" spans="1:8" s="14" customFormat="1" ht="15" x14ac:dyDescent="0.2">
      <c r="A70" s="91">
        <v>58</v>
      </c>
      <c r="B70" s="95">
        <v>8</v>
      </c>
      <c r="C70" s="94" t="s">
        <v>84</v>
      </c>
      <c r="D70" s="95" t="s">
        <v>175</v>
      </c>
      <c r="E70" s="90">
        <v>1.8865740740740742E-3</v>
      </c>
      <c r="F70" s="90"/>
      <c r="G70" s="90">
        <f t="shared" si="1"/>
        <v>1.8865740740740742E-3</v>
      </c>
      <c r="H70" s="91">
        <v>58</v>
      </c>
    </row>
    <row r="71" spans="1:8" s="14" customFormat="1" ht="15" x14ac:dyDescent="0.2">
      <c r="A71" s="91">
        <v>59</v>
      </c>
      <c r="B71" s="95">
        <v>62</v>
      </c>
      <c r="C71" s="96" t="s">
        <v>137</v>
      </c>
      <c r="D71" s="95" t="s">
        <v>173</v>
      </c>
      <c r="E71" s="90">
        <v>1.9216435185185187E-3</v>
      </c>
      <c r="F71" s="90"/>
      <c r="G71" s="90">
        <f t="shared" si="1"/>
        <v>1.9216435185185187E-3</v>
      </c>
      <c r="H71" s="91">
        <v>59</v>
      </c>
    </row>
    <row r="72" spans="1:8" s="14" customFormat="1" ht="15" x14ac:dyDescent="0.2">
      <c r="A72" s="91">
        <v>60</v>
      </c>
      <c r="B72" s="95">
        <v>57</v>
      </c>
      <c r="C72" s="94" t="s">
        <v>133</v>
      </c>
      <c r="D72" s="95" t="s">
        <v>177</v>
      </c>
      <c r="E72" s="90">
        <v>1.9292824074074073E-3</v>
      </c>
      <c r="F72" s="90"/>
      <c r="G72" s="90">
        <f t="shared" si="1"/>
        <v>1.9292824074074073E-3</v>
      </c>
      <c r="H72" s="91">
        <v>60</v>
      </c>
    </row>
    <row r="73" spans="1:8" s="14" customFormat="1" ht="15" x14ac:dyDescent="0.2">
      <c r="A73" s="91">
        <v>61</v>
      </c>
      <c r="B73" s="95">
        <v>34</v>
      </c>
      <c r="C73" s="94" t="s">
        <v>186</v>
      </c>
      <c r="D73" s="97" t="s">
        <v>182</v>
      </c>
      <c r="E73" s="90">
        <v>1.9719907407407407E-3</v>
      </c>
      <c r="F73" s="90"/>
      <c r="G73" s="90">
        <f t="shared" si="1"/>
        <v>1.9719907407407407E-3</v>
      </c>
      <c r="H73" s="91">
        <v>61</v>
      </c>
    </row>
    <row r="74" spans="1:8" s="14" customFormat="1" ht="15" x14ac:dyDescent="0.2">
      <c r="A74" s="91">
        <v>62</v>
      </c>
      <c r="B74" s="95">
        <v>5</v>
      </c>
      <c r="C74" s="96" t="s">
        <v>81</v>
      </c>
      <c r="D74" s="95" t="s">
        <v>173</v>
      </c>
      <c r="E74" s="90">
        <v>2.0319444444444443E-3</v>
      </c>
      <c r="F74" s="90"/>
      <c r="G74" s="90">
        <f t="shared" si="1"/>
        <v>2.0319444444444443E-3</v>
      </c>
      <c r="H74" s="91">
        <v>62</v>
      </c>
    </row>
    <row r="75" spans="1:8" s="14" customFormat="1" ht="15" x14ac:dyDescent="0.2">
      <c r="A75" s="91">
        <v>63</v>
      </c>
      <c r="B75" s="95">
        <v>89</v>
      </c>
      <c r="C75" s="96" t="s">
        <v>163</v>
      </c>
      <c r="D75" s="95" t="s">
        <v>173</v>
      </c>
      <c r="E75" s="90">
        <v>2.0423611111111111E-3</v>
      </c>
      <c r="F75" s="90"/>
      <c r="G75" s="90">
        <f t="shared" si="1"/>
        <v>2.0423611111111111E-3</v>
      </c>
      <c r="H75" s="91">
        <v>63</v>
      </c>
    </row>
    <row r="76" spans="1:8" s="14" customFormat="1" ht="15" customHeight="1" x14ac:dyDescent="0.25">
      <c r="A76" s="91">
        <v>64</v>
      </c>
      <c r="B76" s="95">
        <v>33</v>
      </c>
      <c r="C76" s="95" t="s">
        <v>185</v>
      </c>
      <c r="D76" s="97" t="s">
        <v>180</v>
      </c>
      <c r="E76" s="90">
        <v>2.0645833333333332E-3</v>
      </c>
      <c r="F76" s="90"/>
      <c r="G76" s="90">
        <f t="shared" si="1"/>
        <v>2.0645833333333332E-3</v>
      </c>
      <c r="H76" s="91">
        <v>64</v>
      </c>
    </row>
    <row r="77" spans="1:8" s="14" customFormat="1" ht="15" x14ac:dyDescent="0.2">
      <c r="A77" s="91">
        <v>65</v>
      </c>
      <c r="B77" s="95">
        <v>83</v>
      </c>
      <c r="C77" s="94" t="s">
        <v>157</v>
      </c>
      <c r="D77" s="95" t="s">
        <v>177</v>
      </c>
      <c r="E77" s="90">
        <v>2.0756944444444442E-3</v>
      </c>
      <c r="F77" s="90"/>
      <c r="G77" s="90">
        <f t="shared" si="1"/>
        <v>2.0756944444444442E-3</v>
      </c>
      <c r="H77" s="91">
        <v>65</v>
      </c>
    </row>
    <row r="78" spans="1:8" s="14" customFormat="1" ht="15" x14ac:dyDescent="0.2">
      <c r="A78" s="91">
        <v>66</v>
      </c>
      <c r="B78" s="95">
        <v>67</v>
      </c>
      <c r="C78" s="96" t="s">
        <v>142</v>
      </c>
      <c r="D78" s="95" t="s">
        <v>172</v>
      </c>
      <c r="E78" s="90">
        <v>2.1675925925925925E-3</v>
      </c>
      <c r="F78" s="90"/>
      <c r="G78" s="90">
        <f t="shared" si="1"/>
        <v>2.1675925925925925E-3</v>
      </c>
      <c r="H78" s="91">
        <v>66</v>
      </c>
    </row>
    <row r="79" spans="1:8" s="14" customFormat="1" ht="15" x14ac:dyDescent="0.2">
      <c r="A79" s="91">
        <v>67</v>
      </c>
      <c r="B79" s="95">
        <v>79</v>
      </c>
      <c r="C79" s="94" t="s">
        <v>153</v>
      </c>
      <c r="D79" s="95" t="s">
        <v>177</v>
      </c>
      <c r="E79" s="90">
        <v>2.1976851851851853E-3</v>
      </c>
      <c r="F79" s="90"/>
      <c r="G79" s="90">
        <f t="shared" si="1"/>
        <v>2.1976851851851853E-3</v>
      </c>
      <c r="H79" s="91">
        <v>67</v>
      </c>
    </row>
    <row r="80" spans="1:8" s="14" customFormat="1" ht="15" x14ac:dyDescent="0.2">
      <c r="A80" s="91">
        <v>68</v>
      </c>
      <c r="B80" s="95">
        <v>56</v>
      </c>
      <c r="C80" s="93" t="s">
        <v>132</v>
      </c>
      <c r="D80" s="92" t="s">
        <v>175</v>
      </c>
      <c r="E80" s="90">
        <v>2.229513888888889E-3</v>
      </c>
      <c r="F80" s="90"/>
      <c r="G80" s="90">
        <f t="shared" si="1"/>
        <v>2.229513888888889E-3</v>
      </c>
      <c r="H80" s="91">
        <v>68</v>
      </c>
    </row>
    <row r="81" spans="1:8" s="14" customFormat="1" ht="15" x14ac:dyDescent="0.2">
      <c r="A81" s="91">
        <v>69</v>
      </c>
      <c r="B81" s="95">
        <v>76</v>
      </c>
      <c r="C81" s="94" t="s">
        <v>150</v>
      </c>
      <c r="D81" s="95" t="s">
        <v>170</v>
      </c>
      <c r="E81" s="90">
        <v>2.3326388888888889E-3</v>
      </c>
      <c r="F81" s="90"/>
      <c r="G81" s="90">
        <f t="shared" si="1"/>
        <v>2.3326388888888889E-3</v>
      </c>
      <c r="H81" s="91">
        <v>69</v>
      </c>
    </row>
    <row r="82" spans="1:8" s="14" customFormat="1" ht="15" x14ac:dyDescent="0.2">
      <c r="A82" s="91">
        <v>70</v>
      </c>
      <c r="B82" s="95">
        <v>31</v>
      </c>
      <c r="C82" s="94" t="s">
        <v>108</v>
      </c>
      <c r="D82" s="95" t="s">
        <v>177</v>
      </c>
      <c r="E82" s="90">
        <v>2.3535879629629631E-3</v>
      </c>
      <c r="F82" s="90"/>
      <c r="G82" s="90">
        <f t="shared" si="1"/>
        <v>2.3535879629629631E-3</v>
      </c>
      <c r="H82" s="91">
        <v>70</v>
      </c>
    </row>
    <row r="83" spans="1:8" s="14" customFormat="1" ht="15" x14ac:dyDescent="0.2">
      <c r="A83" s="91">
        <v>71</v>
      </c>
      <c r="B83" s="95">
        <v>41</v>
      </c>
      <c r="C83" s="94" t="s">
        <v>117</v>
      </c>
      <c r="D83" s="95" t="s">
        <v>177</v>
      </c>
      <c r="E83" s="90">
        <v>2.3842592592592591E-3</v>
      </c>
      <c r="F83" s="90"/>
      <c r="G83" s="90">
        <f t="shared" si="1"/>
        <v>2.3842592592592591E-3</v>
      </c>
      <c r="H83" s="91">
        <v>71</v>
      </c>
    </row>
    <row r="84" spans="1:8" s="14" customFormat="1" ht="15" customHeight="1" x14ac:dyDescent="0.25">
      <c r="A84" s="91">
        <v>72</v>
      </c>
      <c r="B84" s="95">
        <v>43</v>
      </c>
      <c r="C84" s="92" t="s">
        <v>119</v>
      </c>
      <c r="D84" s="99" t="s">
        <v>180</v>
      </c>
      <c r="E84" s="90">
        <v>2.3854166666666668E-3</v>
      </c>
      <c r="F84" s="90"/>
      <c r="G84" s="90">
        <f t="shared" si="1"/>
        <v>2.3854166666666668E-3</v>
      </c>
      <c r="H84" s="91">
        <v>72</v>
      </c>
    </row>
    <row r="85" spans="1:8" s="14" customFormat="1" ht="15" x14ac:dyDescent="0.2">
      <c r="A85" s="91">
        <v>73</v>
      </c>
      <c r="B85" s="95">
        <v>12</v>
      </c>
      <c r="C85" s="93" t="s">
        <v>88</v>
      </c>
      <c r="D85" s="99" t="s">
        <v>179</v>
      </c>
      <c r="E85" s="90">
        <v>2.5694444444444445E-3</v>
      </c>
      <c r="F85" s="90"/>
      <c r="G85" s="90">
        <f t="shared" si="1"/>
        <v>2.5694444444444445E-3</v>
      </c>
      <c r="H85" s="91">
        <v>73</v>
      </c>
    </row>
    <row r="86" spans="1:8" s="14" customFormat="1" ht="15" x14ac:dyDescent="0.2">
      <c r="A86" s="91">
        <v>74</v>
      </c>
      <c r="B86" s="95">
        <v>29</v>
      </c>
      <c r="C86" s="96" t="s">
        <v>106</v>
      </c>
      <c r="D86" s="95" t="s">
        <v>174</v>
      </c>
      <c r="E86" s="90">
        <v>2.6458333333333334E-3</v>
      </c>
      <c r="F86" s="90"/>
      <c r="G86" s="90">
        <f t="shared" si="1"/>
        <v>2.6458333333333334E-3</v>
      </c>
      <c r="H86" s="91">
        <v>74</v>
      </c>
    </row>
    <row r="87" spans="1:8" s="14" customFormat="1" ht="15" x14ac:dyDescent="0.2">
      <c r="A87" s="91">
        <v>75</v>
      </c>
      <c r="B87" s="95">
        <v>18</v>
      </c>
      <c r="C87" s="100" t="s">
        <v>95</v>
      </c>
      <c r="D87" s="92" t="s">
        <v>174</v>
      </c>
      <c r="E87" s="90">
        <v>2.6712962962962962E-3</v>
      </c>
      <c r="F87" s="90"/>
      <c r="G87" s="90">
        <f t="shared" si="1"/>
        <v>2.6712962962962962E-3</v>
      </c>
      <c r="H87" s="91">
        <v>75</v>
      </c>
    </row>
    <row r="88" spans="1:8" s="14" customFormat="1" ht="15" x14ac:dyDescent="0.2">
      <c r="A88" s="91">
        <v>76</v>
      </c>
      <c r="B88" s="95">
        <v>24</v>
      </c>
      <c r="C88" s="94" t="s">
        <v>184</v>
      </c>
      <c r="D88" s="97" t="s">
        <v>182</v>
      </c>
      <c r="E88" s="90">
        <v>2.6728009259259257E-3</v>
      </c>
      <c r="F88" s="90"/>
      <c r="G88" s="90">
        <f t="shared" ref="G88:G92" si="2">SUM(E88:F88)</f>
        <v>2.6728009259259257E-3</v>
      </c>
      <c r="H88" s="91">
        <v>76</v>
      </c>
    </row>
    <row r="89" spans="1:8" s="14" customFormat="1" ht="15" customHeight="1" x14ac:dyDescent="0.25">
      <c r="A89" s="91">
        <v>77</v>
      </c>
      <c r="B89" s="95">
        <v>23</v>
      </c>
      <c r="C89" s="95" t="s">
        <v>100</v>
      </c>
      <c r="D89" s="97" t="s">
        <v>180</v>
      </c>
      <c r="E89" s="90">
        <v>2.7887731481481479E-3</v>
      </c>
      <c r="F89" s="90"/>
      <c r="G89" s="90">
        <f t="shared" si="2"/>
        <v>2.7887731481481479E-3</v>
      </c>
      <c r="H89" s="91">
        <v>77</v>
      </c>
    </row>
    <row r="90" spans="1:8" s="14" customFormat="1" ht="15" x14ac:dyDescent="0.2">
      <c r="A90" s="91">
        <v>78</v>
      </c>
      <c r="B90" s="95">
        <v>32</v>
      </c>
      <c r="C90" s="93" t="s">
        <v>109</v>
      </c>
      <c r="D90" s="92" t="s">
        <v>178</v>
      </c>
      <c r="E90" s="90">
        <v>2.855902777777778E-3</v>
      </c>
      <c r="F90" s="90"/>
      <c r="G90" s="90">
        <f t="shared" si="2"/>
        <v>2.855902777777778E-3</v>
      </c>
      <c r="H90" s="91">
        <v>78</v>
      </c>
    </row>
    <row r="91" spans="1:8" s="14" customFormat="1" ht="15" x14ac:dyDescent="0.2">
      <c r="A91" s="91">
        <v>79</v>
      </c>
      <c r="B91" s="95">
        <v>19</v>
      </c>
      <c r="C91" s="96" t="s">
        <v>96</v>
      </c>
      <c r="D91" s="95" t="s">
        <v>176</v>
      </c>
      <c r="E91" s="90">
        <v>2.8909722222222223E-3</v>
      </c>
      <c r="F91" s="90"/>
      <c r="G91" s="90">
        <f t="shared" si="2"/>
        <v>2.8909722222222223E-3</v>
      </c>
      <c r="H91" s="91">
        <v>79</v>
      </c>
    </row>
    <row r="92" spans="1:8" s="14" customFormat="1" ht="15" x14ac:dyDescent="0.2">
      <c r="A92" s="91">
        <v>80</v>
      </c>
      <c r="B92" s="95">
        <v>49</v>
      </c>
      <c r="C92" s="94" t="s">
        <v>125</v>
      </c>
      <c r="D92" s="95" t="s">
        <v>177</v>
      </c>
      <c r="E92" s="90">
        <v>2.9000000000000002E-3</v>
      </c>
      <c r="F92" s="90"/>
      <c r="G92" s="90">
        <f t="shared" si="2"/>
        <v>2.9000000000000002E-3</v>
      </c>
      <c r="H92" s="91">
        <v>80</v>
      </c>
    </row>
    <row r="93" spans="1:8" s="14" customFormat="1" ht="15" x14ac:dyDescent="0.2">
      <c r="A93" s="91">
        <v>81</v>
      </c>
      <c r="B93" s="95">
        <v>7</v>
      </c>
      <c r="C93" s="96" t="s">
        <v>83</v>
      </c>
      <c r="D93" s="95" t="s">
        <v>176</v>
      </c>
      <c r="E93" s="90">
        <v>2.9156249999999998E-3</v>
      </c>
      <c r="F93" s="91"/>
      <c r="G93" s="90">
        <f t="shared" ref="G93:G94" si="3">SUM(E93:F93)</f>
        <v>2.9156249999999998E-3</v>
      </c>
      <c r="H93" s="91">
        <v>81</v>
      </c>
    </row>
    <row r="94" spans="1:8" s="14" customFormat="1" ht="15" customHeight="1" x14ac:dyDescent="0.2">
      <c r="A94" s="91">
        <v>82</v>
      </c>
      <c r="B94" s="95">
        <v>91</v>
      </c>
      <c r="C94" s="96" t="s">
        <v>165</v>
      </c>
      <c r="D94" s="95" t="s">
        <v>173</v>
      </c>
      <c r="E94" s="90">
        <v>3.425925925925926E-3</v>
      </c>
      <c r="F94" s="91"/>
      <c r="G94" s="90">
        <f t="shared" si="3"/>
        <v>3.425925925925926E-3</v>
      </c>
      <c r="H94" s="91">
        <v>82</v>
      </c>
    </row>
    <row r="95" spans="1:8" s="14" customFormat="1" ht="14.25" x14ac:dyDescent="0.25">
      <c r="E95" s="26"/>
    </row>
    <row r="96" spans="1:8" s="14" customFormat="1" ht="14.25" x14ac:dyDescent="0.25">
      <c r="E96" s="26"/>
    </row>
    <row r="97" spans="5:5" s="14" customFormat="1" ht="14.25" x14ac:dyDescent="0.25">
      <c r="E97" s="26"/>
    </row>
    <row r="98" spans="5:5" s="14" customFormat="1" ht="14.25" x14ac:dyDescent="0.25">
      <c r="E98" s="26"/>
    </row>
    <row r="99" spans="5:5" s="14" customFormat="1" ht="14.25" x14ac:dyDescent="0.25">
      <c r="E99" s="26"/>
    </row>
    <row r="100" spans="5:5" s="14" customFormat="1" ht="14.25" x14ac:dyDescent="0.25">
      <c r="E100" s="26"/>
    </row>
    <row r="101" spans="5:5" s="14" customFormat="1" ht="14.25" x14ac:dyDescent="0.25">
      <c r="E101" s="26"/>
    </row>
    <row r="102" spans="5:5" s="14" customFormat="1" ht="14.25" x14ac:dyDescent="0.25">
      <c r="E102" s="26"/>
    </row>
    <row r="103" spans="5:5" s="14" customFormat="1" ht="14.25" x14ac:dyDescent="0.25">
      <c r="E103" s="26"/>
    </row>
    <row r="104" spans="5:5" s="14" customFormat="1" ht="14.25" x14ac:dyDescent="0.25">
      <c r="E104" s="26"/>
    </row>
    <row r="105" spans="5:5" s="14" customFormat="1" ht="14.25" x14ac:dyDescent="0.25">
      <c r="E105" s="26"/>
    </row>
    <row r="106" spans="5:5" s="14" customFormat="1" ht="14.25" x14ac:dyDescent="0.25">
      <c r="E106" s="26"/>
    </row>
    <row r="107" spans="5:5" s="14" customFormat="1" ht="14.25" x14ac:dyDescent="0.25">
      <c r="E107" s="26"/>
    </row>
    <row r="108" spans="5:5" s="14" customFormat="1" ht="14.25" x14ac:dyDescent="0.25">
      <c r="E108" s="26"/>
    </row>
    <row r="109" spans="5:5" s="14" customFormat="1" ht="14.25" x14ac:dyDescent="0.25">
      <c r="E109" s="26"/>
    </row>
    <row r="110" spans="5:5" s="14" customFormat="1" ht="14.25" x14ac:dyDescent="0.25">
      <c r="E110" s="26"/>
    </row>
    <row r="111" spans="5:5" s="14" customFormat="1" ht="14.25" x14ac:dyDescent="0.25">
      <c r="E111" s="26"/>
    </row>
    <row r="112" spans="5:5" s="14" customFormat="1" ht="14.25" x14ac:dyDescent="0.25">
      <c r="E112" s="26"/>
    </row>
    <row r="113" spans="5:5" s="14" customFormat="1" ht="14.25" x14ac:dyDescent="0.25">
      <c r="E113" s="26"/>
    </row>
    <row r="114" spans="5:5" s="14" customFormat="1" ht="14.25" x14ac:dyDescent="0.25">
      <c r="E114" s="26"/>
    </row>
    <row r="115" spans="5:5" s="14" customFormat="1" ht="14.25" x14ac:dyDescent="0.25">
      <c r="E115" s="26"/>
    </row>
    <row r="116" spans="5:5" s="14" customFormat="1" ht="14.25" x14ac:dyDescent="0.25">
      <c r="E116" s="26"/>
    </row>
    <row r="117" spans="5:5" s="14" customFormat="1" ht="14.25" x14ac:dyDescent="0.25">
      <c r="E117" s="26"/>
    </row>
    <row r="118" spans="5:5" s="14" customFormat="1" ht="14.25" x14ac:dyDescent="0.25">
      <c r="E118" s="26"/>
    </row>
    <row r="119" spans="5:5" s="14" customFormat="1" ht="14.25" x14ac:dyDescent="0.25">
      <c r="E119" s="26"/>
    </row>
    <row r="120" spans="5:5" s="14" customFormat="1" ht="14.25" x14ac:dyDescent="0.25">
      <c r="E120" s="26"/>
    </row>
    <row r="121" spans="5:5" s="14" customFormat="1" ht="14.25" x14ac:dyDescent="0.25">
      <c r="E121" s="26"/>
    </row>
    <row r="122" spans="5:5" s="14" customFormat="1" ht="14.25" x14ac:dyDescent="0.25">
      <c r="E122" s="26"/>
    </row>
    <row r="123" spans="5:5" s="14" customFormat="1" ht="14.25" x14ac:dyDescent="0.25">
      <c r="E123" s="26"/>
    </row>
    <row r="124" spans="5:5" s="14" customFormat="1" ht="14.25" x14ac:dyDescent="0.25">
      <c r="E124" s="26"/>
    </row>
    <row r="125" spans="5:5" s="14" customFormat="1" ht="14.25" x14ac:dyDescent="0.25">
      <c r="E125" s="26"/>
    </row>
    <row r="126" spans="5:5" s="14" customFormat="1" ht="14.25" x14ac:dyDescent="0.25">
      <c r="E126" s="26"/>
    </row>
    <row r="127" spans="5:5" s="14" customFormat="1" ht="14.25" x14ac:dyDescent="0.25">
      <c r="E127" s="26"/>
    </row>
    <row r="128" spans="5:5" s="14" customFormat="1" ht="14.25" x14ac:dyDescent="0.25">
      <c r="E128" s="26"/>
    </row>
    <row r="129" spans="5:5" s="14" customFormat="1" ht="14.25" x14ac:dyDescent="0.25">
      <c r="E129" s="26"/>
    </row>
    <row r="130" spans="5:5" s="14" customFormat="1" ht="14.25" x14ac:dyDescent="0.25">
      <c r="E130" s="26"/>
    </row>
    <row r="131" spans="5:5" s="14" customFormat="1" ht="14.25" x14ac:dyDescent="0.25">
      <c r="E131" s="26"/>
    </row>
    <row r="132" spans="5:5" s="14" customFormat="1" ht="14.25" x14ac:dyDescent="0.25">
      <c r="E132" s="26"/>
    </row>
    <row r="133" spans="5:5" s="14" customFormat="1" ht="14.25" x14ac:dyDescent="0.25">
      <c r="E133" s="26"/>
    </row>
    <row r="134" spans="5:5" s="14" customFormat="1" ht="14.25" x14ac:dyDescent="0.25">
      <c r="E134" s="26"/>
    </row>
    <row r="135" spans="5:5" s="14" customFormat="1" ht="14.25" x14ac:dyDescent="0.25">
      <c r="E135" s="26"/>
    </row>
    <row r="136" spans="5:5" s="14" customFormat="1" ht="14.25" x14ac:dyDescent="0.25">
      <c r="E136" s="26"/>
    </row>
    <row r="137" spans="5:5" s="14" customFormat="1" ht="14.25" x14ac:dyDescent="0.25">
      <c r="E137" s="26"/>
    </row>
    <row r="138" spans="5:5" s="14" customFormat="1" ht="14.25" x14ac:dyDescent="0.25">
      <c r="E138" s="26"/>
    </row>
    <row r="139" spans="5:5" s="14" customFormat="1" ht="14.25" x14ac:dyDescent="0.25">
      <c r="E139" s="26"/>
    </row>
    <row r="140" spans="5:5" s="14" customFormat="1" ht="14.25" x14ac:dyDescent="0.25">
      <c r="E140" s="26"/>
    </row>
    <row r="141" spans="5:5" s="14" customFormat="1" ht="14.25" x14ac:dyDescent="0.25">
      <c r="E141" s="26"/>
    </row>
    <row r="142" spans="5:5" s="14" customFormat="1" ht="14.25" x14ac:dyDescent="0.25">
      <c r="E142" s="26"/>
    </row>
    <row r="143" spans="5:5" s="14" customFormat="1" ht="14.25" x14ac:dyDescent="0.25">
      <c r="E143" s="26"/>
    </row>
    <row r="144" spans="5:5" s="14" customFormat="1" ht="14.25" x14ac:dyDescent="0.25">
      <c r="E144" s="26"/>
    </row>
    <row r="145" spans="5:5" s="14" customFormat="1" ht="14.25" x14ac:dyDescent="0.25">
      <c r="E145" s="26"/>
    </row>
    <row r="146" spans="5:5" s="14" customFormat="1" ht="14.25" x14ac:dyDescent="0.25">
      <c r="E146" s="26"/>
    </row>
    <row r="147" spans="5:5" s="14" customFormat="1" ht="14.25" x14ac:dyDescent="0.25">
      <c r="E147" s="26"/>
    </row>
    <row r="148" spans="5:5" s="14" customFormat="1" ht="14.25" x14ac:dyDescent="0.25">
      <c r="E148" s="26"/>
    </row>
    <row r="149" spans="5:5" s="14" customFormat="1" ht="14.25" x14ac:dyDescent="0.25">
      <c r="E149" s="26"/>
    </row>
    <row r="150" spans="5:5" s="14" customFormat="1" ht="14.25" x14ac:dyDescent="0.25">
      <c r="E150" s="26"/>
    </row>
    <row r="151" spans="5:5" s="14" customFormat="1" ht="14.25" x14ac:dyDescent="0.25">
      <c r="E151" s="26"/>
    </row>
    <row r="152" spans="5:5" s="14" customFormat="1" ht="14.25" x14ac:dyDescent="0.25">
      <c r="E152" s="26"/>
    </row>
    <row r="153" spans="5:5" s="14" customFormat="1" ht="14.25" x14ac:dyDescent="0.25">
      <c r="E153" s="26"/>
    </row>
    <row r="154" spans="5:5" s="14" customFormat="1" ht="14.25" x14ac:dyDescent="0.25">
      <c r="E154" s="26"/>
    </row>
    <row r="155" spans="5:5" s="14" customFormat="1" ht="14.25" x14ac:dyDescent="0.25">
      <c r="E155" s="26"/>
    </row>
    <row r="156" spans="5:5" s="14" customFormat="1" ht="14.25" x14ac:dyDescent="0.25">
      <c r="E156" s="26"/>
    </row>
    <row r="157" spans="5:5" s="14" customFormat="1" ht="14.25" x14ac:dyDescent="0.25">
      <c r="E157" s="26"/>
    </row>
    <row r="158" spans="5:5" s="14" customFormat="1" ht="14.25" x14ac:dyDescent="0.25">
      <c r="E158" s="26"/>
    </row>
    <row r="159" spans="5:5" s="14" customFormat="1" ht="14.25" x14ac:dyDescent="0.25">
      <c r="E159" s="26"/>
    </row>
    <row r="160" spans="5:5" s="14" customFormat="1" ht="14.25" x14ac:dyDescent="0.25">
      <c r="E160" s="26"/>
    </row>
    <row r="161" spans="5:5" s="14" customFormat="1" ht="14.25" x14ac:dyDescent="0.25">
      <c r="E161" s="26"/>
    </row>
    <row r="162" spans="5:5" s="14" customFormat="1" ht="14.25" x14ac:dyDescent="0.25">
      <c r="E162" s="26"/>
    </row>
    <row r="163" spans="5:5" s="14" customFormat="1" ht="14.25" x14ac:dyDescent="0.25">
      <c r="E163" s="26"/>
    </row>
    <row r="164" spans="5:5" s="14" customFormat="1" ht="14.25" x14ac:dyDescent="0.25">
      <c r="E164" s="26"/>
    </row>
    <row r="165" spans="5:5" s="14" customFormat="1" ht="14.25" x14ac:dyDescent="0.25">
      <c r="E165" s="26"/>
    </row>
    <row r="166" spans="5:5" s="14" customFormat="1" ht="14.25" x14ac:dyDescent="0.25">
      <c r="E166" s="26"/>
    </row>
    <row r="167" spans="5:5" s="14" customFormat="1" ht="14.25" x14ac:dyDescent="0.25">
      <c r="E167" s="26"/>
    </row>
    <row r="168" spans="5:5" s="14" customFormat="1" ht="14.25" x14ac:dyDescent="0.25">
      <c r="E168" s="26"/>
    </row>
    <row r="169" spans="5:5" s="14" customFormat="1" ht="14.25" x14ac:dyDescent="0.25">
      <c r="E169" s="26"/>
    </row>
    <row r="170" spans="5:5" s="14" customFormat="1" ht="14.25" x14ac:dyDescent="0.25">
      <c r="E170" s="26"/>
    </row>
    <row r="171" spans="5:5" s="14" customFormat="1" ht="14.25" x14ac:dyDescent="0.25">
      <c r="E171" s="26"/>
    </row>
    <row r="172" spans="5:5" s="14" customFormat="1" ht="14.25" x14ac:dyDescent="0.25">
      <c r="E172" s="26"/>
    </row>
    <row r="173" spans="5:5" s="14" customFormat="1" ht="14.25" x14ac:dyDescent="0.25">
      <c r="E173" s="26"/>
    </row>
    <row r="174" spans="5:5" s="14" customFormat="1" ht="14.25" x14ac:dyDescent="0.25">
      <c r="E174" s="26"/>
    </row>
    <row r="175" spans="5:5" s="14" customFormat="1" ht="14.25" x14ac:dyDescent="0.25">
      <c r="E175" s="26"/>
    </row>
    <row r="176" spans="5:5" s="14" customFormat="1" ht="14.25" x14ac:dyDescent="0.25">
      <c r="E176" s="26"/>
    </row>
    <row r="177" spans="1:5" s="14" customFormat="1" ht="14.25" x14ac:dyDescent="0.25">
      <c r="E177" s="26"/>
    </row>
    <row r="178" spans="1:5" s="14" customFormat="1" ht="14.25" x14ac:dyDescent="0.25">
      <c r="E178" s="26"/>
    </row>
    <row r="179" spans="1:5" s="14" customFormat="1" ht="14.25" x14ac:dyDescent="0.25">
      <c r="E179" s="26"/>
    </row>
    <row r="180" spans="1:5" s="14" customFormat="1" ht="14.25" x14ac:dyDescent="0.25">
      <c r="E180" s="26"/>
    </row>
    <row r="181" spans="1:5" s="14" customFormat="1" ht="14.25" x14ac:dyDescent="0.25">
      <c r="E181" s="16"/>
    </row>
    <row r="182" spans="1:5" s="14" customFormat="1" ht="14.25" x14ac:dyDescent="0.25">
      <c r="A182" s="14" t="s">
        <v>4</v>
      </c>
    </row>
    <row r="183" spans="1:5" s="14" customFormat="1" ht="14.25" x14ac:dyDescent="0.25"/>
    <row r="184" spans="1:5" s="14" customFormat="1" ht="14.25" x14ac:dyDescent="0.25">
      <c r="A184" s="14" t="s">
        <v>5</v>
      </c>
      <c r="D184" s="14">
        <v>50</v>
      </c>
    </row>
    <row r="185" spans="1:5" s="14" customFormat="1" ht="14.25" x14ac:dyDescent="0.25"/>
    <row r="186" spans="1:5" s="14" customFormat="1" ht="14.25" x14ac:dyDescent="0.25"/>
    <row r="187" spans="1:5" s="14" customFormat="1" ht="14.25" x14ac:dyDescent="0.25"/>
    <row r="188" spans="1:5" s="14" customFormat="1" ht="14.25" x14ac:dyDescent="0.25"/>
    <row r="189" spans="1:5" s="14" customFormat="1" ht="14.25" x14ac:dyDescent="0.25"/>
    <row r="190" spans="1:5" s="14" customFormat="1" ht="14.25" x14ac:dyDescent="0.25"/>
    <row r="191" spans="1:5" s="14" customFormat="1" ht="14.25" x14ac:dyDescent="0.25"/>
    <row r="192" spans="1:5" s="14" customFormat="1" ht="14.25" x14ac:dyDescent="0.25"/>
    <row r="193" s="14" customFormat="1" ht="14.25" x14ac:dyDescent="0.25"/>
    <row r="194" s="14" customFormat="1" ht="14.25" x14ac:dyDescent="0.25"/>
    <row r="195" s="14" customFormat="1" ht="14.25" x14ac:dyDescent="0.25"/>
    <row r="196" s="14" customFormat="1" ht="14.25" x14ac:dyDescent="0.25"/>
    <row r="197" s="14" customFormat="1" ht="14.25" x14ac:dyDescent="0.25"/>
    <row r="198" s="14" customFormat="1" ht="14.25" x14ac:dyDescent="0.25"/>
    <row r="199" s="14" customFormat="1" ht="14.25" x14ac:dyDescent="0.25"/>
    <row r="200" s="14" customFormat="1" ht="14.25" x14ac:dyDescent="0.25"/>
    <row r="201" s="14" customFormat="1" ht="14.25" x14ac:dyDescent="0.25"/>
    <row r="202" s="14" customFormat="1" ht="14.25" x14ac:dyDescent="0.25"/>
    <row r="203" s="14" customFormat="1" ht="14.25" x14ac:dyDescent="0.25"/>
    <row r="204" s="14" customFormat="1" ht="14.25" x14ac:dyDescent="0.25"/>
    <row r="205" s="14" customFormat="1" ht="14.25" x14ac:dyDescent="0.25"/>
    <row r="206" s="14" customFormat="1" ht="14.25" x14ac:dyDescent="0.25"/>
    <row r="207" s="14" customFormat="1" ht="14.25" x14ac:dyDescent="0.25"/>
    <row r="208" s="14" customFormat="1" ht="14.25" x14ac:dyDescent="0.25"/>
    <row r="209" s="14" customFormat="1" ht="14.25" x14ac:dyDescent="0.25"/>
    <row r="210" s="14" customFormat="1" ht="14.25" x14ac:dyDescent="0.25"/>
    <row r="211" s="14" customFormat="1" ht="14.25" x14ac:dyDescent="0.25"/>
    <row r="212" s="14" customFormat="1" ht="14.25" x14ac:dyDescent="0.25"/>
    <row r="213" s="14" customFormat="1" ht="14.25" x14ac:dyDescent="0.25"/>
    <row r="214" s="14" customFormat="1" ht="14.25" x14ac:dyDescent="0.25"/>
    <row r="215" s="14" customFormat="1" ht="14.25" x14ac:dyDescent="0.25"/>
    <row r="216" s="15" customFormat="1" ht="15" x14ac:dyDescent="0.25"/>
    <row r="217" s="15" customFormat="1" ht="15" x14ac:dyDescent="0.25"/>
    <row r="218" s="15" customFormat="1" ht="15" x14ac:dyDescent="0.25"/>
    <row r="219" s="15" customFormat="1" ht="15" x14ac:dyDescent="0.25"/>
    <row r="220" s="15" customFormat="1" ht="15" x14ac:dyDescent="0.25"/>
    <row r="221" s="15" customFormat="1" ht="15" x14ac:dyDescent="0.25"/>
    <row r="222" s="15" customFormat="1" ht="15" x14ac:dyDescent="0.25"/>
    <row r="223" s="15" customFormat="1" ht="15" x14ac:dyDescent="0.25"/>
    <row r="224" s="15" customFormat="1" ht="15" x14ac:dyDescent="0.25"/>
    <row r="225" s="15" customFormat="1" ht="15" x14ac:dyDescent="0.25"/>
    <row r="226" s="15" customFormat="1" ht="15" x14ac:dyDescent="0.25"/>
    <row r="227" s="15" customFormat="1" ht="15" x14ac:dyDescent="0.25"/>
    <row r="228" s="15" customFormat="1" ht="15" x14ac:dyDescent="0.25"/>
    <row r="229" s="15" customFormat="1" ht="15" x14ac:dyDescent="0.25"/>
    <row r="230" s="15" customFormat="1" ht="15" x14ac:dyDescent="0.25"/>
    <row r="231" s="15" customFormat="1" ht="15" x14ac:dyDescent="0.25"/>
    <row r="232" s="15" customFormat="1" ht="15" x14ac:dyDescent="0.25"/>
    <row r="233" s="15" customFormat="1" ht="15" x14ac:dyDescent="0.25"/>
  </sheetData>
  <autoFilter ref="B12:E39">
    <sortState ref="B13:E94">
      <sortCondition ref="E12:E39"/>
    </sortState>
  </autoFilter>
  <mergeCells count="1">
    <mergeCell ref="C9:D9"/>
  </mergeCells>
  <pageMargins left="0.7" right="0.7" top="0.75" bottom="0.75" header="0.3" footer="0.3"/>
  <pageSetup paperSize="9" scale="8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249"/>
  <sheetViews>
    <sheetView view="pageBreakPreview" topLeftCell="A53" zoomScale="60" zoomScaleNormal="87" workbookViewId="0">
      <selection activeCell="B94" sqref="B94"/>
    </sheetView>
  </sheetViews>
  <sheetFormatPr baseColWidth="10" defaultRowHeight="15.75" x14ac:dyDescent="0.25"/>
  <cols>
    <col min="1" max="1" width="6.5" style="13" customWidth="1"/>
    <col min="2" max="2" width="7.375" style="13" customWidth="1"/>
    <col min="3" max="3" width="25.875" style="13" bestFit="1" customWidth="1"/>
    <col min="4" max="4" width="30.625" style="13" bestFit="1" customWidth="1"/>
    <col min="5" max="5" width="5.375" style="13" customWidth="1"/>
    <col min="6" max="6" width="10.25" style="13" customWidth="1"/>
    <col min="7" max="16384" width="11" style="13"/>
  </cols>
  <sheetData>
    <row r="2" spans="1:6" ht="15.75" customHeight="1" x14ac:dyDescent="0.25">
      <c r="A2" s="36"/>
      <c r="B2" s="36"/>
      <c r="C2" s="36"/>
      <c r="D2" s="36"/>
      <c r="E2" s="36"/>
      <c r="F2" s="36"/>
    </row>
    <row r="5" spans="1:6" ht="11.1" customHeight="1" x14ac:dyDescent="0.25">
      <c r="A5" s="33"/>
      <c r="B5" s="33"/>
      <c r="C5" s="33"/>
      <c r="D5" s="33"/>
      <c r="E5" s="33"/>
    </row>
    <row r="6" spans="1:6" s="35" customFormat="1" ht="16.5" customHeight="1" x14ac:dyDescent="0.25">
      <c r="A6" s="13"/>
      <c r="B6" s="13"/>
      <c r="C6" s="13"/>
      <c r="D6" s="13"/>
      <c r="E6" s="13"/>
      <c r="F6" s="13"/>
    </row>
    <row r="7" spans="1:6" s="14" customFormat="1" x14ac:dyDescent="0.25">
      <c r="A7" s="35"/>
      <c r="B7" s="35"/>
      <c r="C7" s="35"/>
      <c r="D7" s="35"/>
      <c r="E7" s="35"/>
      <c r="F7" s="13"/>
    </row>
    <row r="8" spans="1:6" s="14" customFormat="1" x14ac:dyDescent="0.25">
      <c r="F8" s="13"/>
    </row>
    <row r="9" spans="1:6" s="14" customFormat="1" x14ac:dyDescent="0.25">
      <c r="F9" s="13"/>
    </row>
    <row r="10" spans="1:6" s="14" customFormat="1" ht="15" x14ac:dyDescent="0.25">
      <c r="F10" s="15"/>
    </row>
    <row r="11" spans="1:6" s="14" customFormat="1" ht="23.25" x14ac:dyDescent="0.25">
      <c r="A11" s="36"/>
      <c r="B11" s="36"/>
      <c r="C11" s="108" t="s">
        <v>23</v>
      </c>
      <c r="D11" s="108"/>
      <c r="E11" s="36"/>
      <c r="F11" s="36"/>
    </row>
    <row r="12" spans="1:6" s="14" customFormat="1" x14ac:dyDescent="0.25">
      <c r="A12" s="13"/>
      <c r="B12" s="13"/>
      <c r="C12" s="13"/>
      <c r="D12" s="13"/>
      <c r="E12" s="13"/>
      <c r="F12" s="13"/>
    </row>
    <row r="13" spans="1:6" s="14" customFormat="1" x14ac:dyDescent="0.25">
      <c r="A13" s="13"/>
      <c r="B13" s="27"/>
      <c r="C13" s="13"/>
      <c r="D13" s="13"/>
      <c r="E13" s="13"/>
      <c r="F13" s="13"/>
    </row>
    <row r="14" spans="1:6" s="14" customFormat="1" thickBot="1" x14ac:dyDescent="0.3">
      <c r="A14" s="12" t="s">
        <v>2</v>
      </c>
      <c r="B14" s="29" t="s">
        <v>7</v>
      </c>
      <c r="C14" s="28" t="s">
        <v>0</v>
      </c>
      <c r="D14" s="12" t="s">
        <v>8</v>
      </c>
      <c r="E14" s="12" t="s">
        <v>11</v>
      </c>
      <c r="F14" s="12"/>
    </row>
    <row r="15" spans="1:6" s="14" customFormat="1" ht="14.25" x14ac:dyDescent="0.25">
      <c r="A15" s="14">
        <v>1</v>
      </c>
      <c r="B15" s="14">
        <v>28</v>
      </c>
      <c r="C15" s="14" t="str">
        <f t="shared" ref="C15:C39" si="0">IF(ISBLANK(B15),"",VLOOKUP(B15,lp,2,FALSE))</f>
        <v>KERBARH Yannis</v>
      </c>
      <c r="D15" s="14" t="str">
        <f t="shared" ref="D15:D39" si="1">IF(ISBLANK(B15),"",VLOOKUP(B15,lp,3,FALSE))</f>
        <v>ACP Baud</v>
      </c>
      <c r="E15" s="14">
        <v>1</v>
      </c>
      <c r="F15" s="16"/>
    </row>
    <row r="16" spans="1:6" s="14" customFormat="1" ht="14.25" x14ac:dyDescent="0.25">
      <c r="A16" s="14">
        <v>2</v>
      </c>
      <c r="B16" s="14">
        <v>15</v>
      </c>
      <c r="C16" s="14" t="str">
        <f t="shared" si="0"/>
        <v>CUSHWAY RAFE</v>
      </c>
      <c r="D16" s="14" t="str">
        <f t="shared" si="1"/>
        <v>UC Véloce Vannes</v>
      </c>
      <c r="E16" s="14">
        <v>2</v>
      </c>
      <c r="F16" s="16"/>
    </row>
    <row r="17" spans="1:6" s="14" customFormat="1" ht="14.25" x14ac:dyDescent="0.25">
      <c r="A17" s="14">
        <v>3</v>
      </c>
      <c r="B17" s="14">
        <v>2</v>
      </c>
      <c r="C17" s="14" t="str">
        <f t="shared" si="0"/>
        <v>GUILLEMET Timothé</v>
      </c>
      <c r="D17" s="14" t="str">
        <f t="shared" si="1"/>
        <v>Locminé</v>
      </c>
      <c r="E17" s="14">
        <v>3</v>
      </c>
      <c r="F17" s="16"/>
    </row>
    <row r="18" spans="1:6" s="14" customFormat="1" ht="14.25" x14ac:dyDescent="0.25">
      <c r="A18" s="14">
        <v>4</v>
      </c>
      <c r="B18" s="14">
        <v>35</v>
      </c>
      <c r="C18" s="14" t="str">
        <f t="shared" si="0"/>
        <v>GUEGAN Elouen</v>
      </c>
      <c r="D18" s="14" t="str">
        <f t="shared" si="1"/>
        <v>Locminé</v>
      </c>
      <c r="E18" s="14">
        <v>4</v>
      </c>
      <c r="F18" s="16"/>
    </row>
    <row r="19" spans="1:6" s="14" customFormat="1" ht="14.25" x14ac:dyDescent="0.25">
      <c r="A19" s="14">
        <v>5</v>
      </c>
      <c r="B19" s="14">
        <v>75</v>
      </c>
      <c r="C19" s="14" t="str">
        <f t="shared" si="0"/>
        <v>PERESSE ALAN</v>
      </c>
      <c r="D19" s="14" t="str">
        <f t="shared" si="1"/>
        <v>EC Pluvignoise</v>
      </c>
      <c r="E19" s="14">
        <v>5</v>
      </c>
      <c r="F19" s="16"/>
    </row>
    <row r="20" spans="1:6" s="14" customFormat="1" ht="14.25" x14ac:dyDescent="0.25">
      <c r="A20" s="14">
        <v>6</v>
      </c>
      <c r="B20" s="14">
        <v>26</v>
      </c>
      <c r="C20" s="14" t="str">
        <f t="shared" si="0"/>
        <v>DOLTAIRE ALEX</v>
      </c>
      <c r="D20" s="14" t="str">
        <f t="shared" si="1"/>
        <v>UC Véloce Vannes</v>
      </c>
      <c r="E20" s="14">
        <v>6</v>
      </c>
      <c r="F20" s="16"/>
    </row>
    <row r="21" spans="1:6" s="14" customFormat="1" ht="14.25" x14ac:dyDescent="0.25">
      <c r="A21" s="14">
        <v>7</v>
      </c>
      <c r="B21" s="14">
        <v>14</v>
      </c>
      <c r="C21" s="14" t="str">
        <f t="shared" si="0"/>
        <v>ETIENNE Amaury</v>
      </c>
      <c r="D21" s="14" t="str">
        <f t="shared" si="1"/>
        <v>OC Locminé</v>
      </c>
      <c r="E21" s="14">
        <v>7</v>
      </c>
      <c r="F21" s="16"/>
    </row>
    <row r="22" spans="1:6" s="14" customFormat="1" ht="14.25" x14ac:dyDescent="0.25">
      <c r="A22" s="14">
        <v>8</v>
      </c>
      <c r="B22" s="14">
        <v>45</v>
      </c>
      <c r="C22" s="14" t="str">
        <f t="shared" si="0"/>
        <v>GENDRY JAROD</v>
      </c>
      <c r="D22" s="14" t="str">
        <f t="shared" si="1"/>
        <v>UC Véloce Vannes</v>
      </c>
      <c r="E22" s="14">
        <v>8</v>
      </c>
      <c r="F22" s="16"/>
    </row>
    <row r="23" spans="1:6" s="14" customFormat="1" ht="14.25" x14ac:dyDescent="0.25">
      <c r="A23" s="14">
        <v>9</v>
      </c>
      <c r="B23" s="14">
        <v>72</v>
      </c>
      <c r="C23" s="14" t="str">
        <f t="shared" si="0"/>
        <v>ORTEGA MARTIN THIBAULT</v>
      </c>
      <c r="D23" s="14" t="str">
        <f t="shared" si="1"/>
        <v>UC Véloce Vannes</v>
      </c>
      <c r="E23" s="14">
        <v>9</v>
      </c>
      <c r="F23" s="16"/>
    </row>
    <row r="24" spans="1:6" s="14" customFormat="1" ht="14.25" x14ac:dyDescent="0.25">
      <c r="A24" s="14">
        <v>10</v>
      </c>
      <c r="B24" s="14">
        <v>44</v>
      </c>
      <c r="C24" s="14" t="str">
        <f t="shared" si="0"/>
        <v>TULOW Sacha</v>
      </c>
      <c r="D24" s="14" t="str">
        <f t="shared" si="1"/>
        <v>Locminé</v>
      </c>
      <c r="E24" s="14">
        <v>10</v>
      </c>
      <c r="F24" s="16"/>
    </row>
    <row r="25" spans="1:6" s="14" customFormat="1" ht="14.25" x14ac:dyDescent="0.25">
      <c r="A25" s="14">
        <v>11</v>
      </c>
      <c r="B25" s="14">
        <v>17</v>
      </c>
      <c r="C25" s="14" t="str">
        <f t="shared" si="0"/>
        <v>JAN Ewen</v>
      </c>
      <c r="D25" s="14" t="str">
        <f t="shared" si="1"/>
        <v>ACP Baud</v>
      </c>
      <c r="E25" s="14">
        <v>11</v>
      </c>
      <c r="F25" s="16"/>
    </row>
    <row r="26" spans="1:6" s="14" customFormat="1" ht="14.25" x14ac:dyDescent="0.25">
      <c r="A26" s="14">
        <v>12</v>
      </c>
      <c r="B26" s="14">
        <v>36</v>
      </c>
      <c r="C26" s="14" t="str">
        <f t="shared" si="0"/>
        <v>EVENO HUGO</v>
      </c>
      <c r="D26" s="14" t="str">
        <f t="shared" si="1"/>
        <v>UC Véloce Vannes</v>
      </c>
      <c r="E26" s="14">
        <v>12</v>
      </c>
      <c r="F26" s="16"/>
    </row>
    <row r="27" spans="1:6" s="14" customFormat="1" ht="14.25" x14ac:dyDescent="0.25">
      <c r="A27" s="14">
        <v>13</v>
      </c>
      <c r="B27" s="14">
        <v>63</v>
      </c>
      <c r="C27" s="14" t="str">
        <f t="shared" si="0"/>
        <v>PHILIPPE EVA (F)</v>
      </c>
      <c r="D27" s="14" t="str">
        <f t="shared" si="1"/>
        <v>EC Queven</v>
      </c>
      <c r="E27" s="14">
        <v>13</v>
      </c>
      <c r="F27" s="16"/>
    </row>
    <row r="28" spans="1:6" s="14" customFormat="1" ht="14.25" x14ac:dyDescent="0.25">
      <c r="A28" s="14">
        <v>14</v>
      </c>
      <c r="B28" s="14">
        <v>24</v>
      </c>
      <c r="C28" s="14" t="str">
        <f t="shared" si="0"/>
        <v>BELLANGER MATHEO</v>
      </c>
      <c r="D28" s="14" t="str">
        <f t="shared" si="1"/>
        <v>UCP Josselin</v>
      </c>
      <c r="E28" s="14">
        <v>14</v>
      </c>
      <c r="F28" s="16"/>
    </row>
    <row r="29" spans="1:6" s="14" customFormat="1" ht="14.25" x14ac:dyDescent="0.25">
      <c r="A29" s="14">
        <v>15</v>
      </c>
      <c r="B29" s="14">
        <v>64</v>
      </c>
      <c r="C29" s="14" t="str">
        <f t="shared" si="0"/>
        <v>KEBDANI TITOUAN</v>
      </c>
      <c r="D29" s="14" t="str">
        <f t="shared" si="1"/>
        <v>EC Pluvignoise</v>
      </c>
      <c r="E29" s="14">
        <v>15</v>
      </c>
      <c r="F29" s="16"/>
    </row>
    <row r="30" spans="1:6" s="14" customFormat="1" ht="14.25" x14ac:dyDescent="0.25">
      <c r="A30" s="14">
        <v>16</v>
      </c>
      <c r="B30" s="14">
        <v>38</v>
      </c>
      <c r="C30" s="14" t="str">
        <f t="shared" si="0"/>
        <v>LE GUILLOUX Evan</v>
      </c>
      <c r="D30" s="14" t="str">
        <f t="shared" si="1"/>
        <v>ACP Baud</v>
      </c>
      <c r="E30" s="14">
        <v>16</v>
      </c>
      <c r="F30" s="16"/>
    </row>
    <row r="31" spans="1:6" s="14" customFormat="1" ht="14.25" x14ac:dyDescent="0.25">
      <c r="A31" s="14">
        <v>17</v>
      </c>
      <c r="B31" s="14">
        <v>3</v>
      </c>
      <c r="C31" s="14" t="str">
        <f t="shared" si="0"/>
        <v>BORDAS EVAN</v>
      </c>
      <c r="D31" s="14" t="str">
        <f t="shared" si="1"/>
        <v>UC Véloce Vannes</v>
      </c>
      <c r="E31" s="14">
        <v>17</v>
      </c>
      <c r="F31" s="16"/>
    </row>
    <row r="32" spans="1:6" s="14" customFormat="1" ht="14.25" x14ac:dyDescent="0.25">
      <c r="A32" s="14">
        <v>18</v>
      </c>
      <c r="B32" s="14">
        <v>84</v>
      </c>
      <c r="C32" s="14" t="str">
        <f t="shared" si="0"/>
        <v>CAMBAUD-PINON Marius</v>
      </c>
      <c r="D32" s="14" t="str">
        <f t="shared" si="1"/>
        <v>Locminé</v>
      </c>
      <c r="E32" s="14">
        <v>18</v>
      </c>
      <c r="F32" s="16"/>
    </row>
    <row r="33" spans="1:6" s="14" customFormat="1" ht="14.25" x14ac:dyDescent="0.25">
      <c r="A33" s="14">
        <v>19</v>
      </c>
      <c r="B33" s="14">
        <v>61</v>
      </c>
      <c r="C33" s="14" t="str">
        <f t="shared" si="0"/>
        <v>MARCHAND ANTONIN</v>
      </c>
      <c r="D33" s="14" t="str">
        <f t="shared" si="1"/>
        <v>UC Alréenne</v>
      </c>
      <c r="E33" s="14">
        <v>19</v>
      </c>
      <c r="F33" s="16"/>
    </row>
    <row r="34" spans="1:6" s="14" customFormat="1" ht="14.25" x14ac:dyDescent="0.25">
      <c r="A34" s="14">
        <v>20</v>
      </c>
      <c r="B34" s="14">
        <v>94</v>
      </c>
      <c r="C34" s="14" t="str">
        <f t="shared" si="0"/>
        <v>LE PALLEC  Mathis</v>
      </c>
      <c r="D34" s="14" t="str">
        <f t="shared" si="1"/>
        <v>Locminé</v>
      </c>
      <c r="E34" s="14">
        <v>20</v>
      </c>
      <c r="F34" s="16"/>
    </row>
    <row r="35" spans="1:6" s="14" customFormat="1" ht="14.25" x14ac:dyDescent="0.25">
      <c r="A35" s="14">
        <v>21</v>
      </c>
      <c r="B35" s="14">
        <v>71</v>
      </c>
      <c r="C35" s="14" t="str">
        <f t="shared" si="0"/>
        <v>DUVAL Ilan</v>
      </c>
      <c r="D35" s="14" t="str">
        <f t="shared" si="1"/>
        <v>Locminé</v>
      </c>
      <c r="E35" s="14">
        <v>21</v>
      </c>
      <c r="F35" s="16"/>
    </row>
    <row r="36" spans="1:6" s="14" customFormat="1" ht="14.25" x14ac:dyDescent="0.25">
      <c r="A36" s="14">
        <v>22</v>
      </c>
      <c r="B36" s="14">
        <v>53</v>
      </c>
      <c r="C36" s="14" t="str">
        <f t="shared" si="0"/>
        <v>GODIVEAUX JULIEN</v>
      </c>
      <c r="D36" s="14" t="str">
        <f t="shared" si="1"/>
        <v>UC Véloce Vannes</v>
      </c>
      <c r="E36" s="14">
        <v>22</v>
      </c>
      <c r="F36" s="16"/>
    </row>
    <row r="37" spans="1:6" s="14" customFormat="1" ht="14.25" x14ac:dyDescent="0.25">
      <c r="A37" s="14">
        <v>23</v>
      </c>
      <c r="B37" s="14">
        <v>5</v>
      </c>
      <c r="C37" s="14" t="str">
        <f t="shared" si="0"/>
        <v>PERON Nolan</v>
      </c>
      <c r="D37" s="14" t="str">
        <f t="shared" si="1"/>
        <v>ACP Baud</v>
      </c>
      <c r="E37" s="14">
        <v>23</v>
      </c>
      <c r="F37" s="16"/>
    </row>
    <row r="38" spans="1:6" s="14" customFormat="1" ht="14.25" x14ac:dyDescent="0.25">
      <c r="A38" s="14">
        <v>24</v>
      </c>
      <c r="B38" s="14">
        <v>48</v>
      </c>
      <c r="C38" s="14" t="str">
        <f t="shared" si="0"/>
        <v>LE DEVEHAT YOANN</v>
      </c>
      <c r="D38" s="14" t="str">
        <f t="shared" si="1"/>
        <v>EC Queven</v>
      </c>
      <c r="E38" s="14">
        <v>24</v>
      </c>
      <c r="F38" s="16"/>
    </row>
    <row r="39" spans="1:6" s="14" customFormat="1" ht="14.25" x14ac:dyDescent="0.25">
      <c r="A39" s="14">
        <v>25</v>
      </c>
      <c r="B39" s="14">
        <v>55</v>
      </c>
      <c r="C39" s="14" t="str">
        <f t="shared" si="0"/>
        <v>CONANEC Inès (F)</v>
      </c>
      <c r="D39" s="14" t="str">
        <f t="shared" si="1"/>
        <v>ACP Baud</v>
      </c>
      <c r="E39" s="14">
        <v>25</v>
      </c>
      <c r="F39" s="16"/>
    </row>
    <row r="40" spans="1:6" s="14" customFormat="1" ht="14.25" x14ac:dyDescent="0.25">
      <c r="A40" s="14">
        <v>26</v>
      </c>
      <c r="B40" s="14">
        <v>42</v>
      </c>
      <c r="C40" s="14" t="str">
        <f t="shared" ref="C40:C94" si="2">IF(ISBLANK(B40),"",VLOOKUP(B40,lp,2,FALSE))</f>
        <v>LOUSSOUARN LUCAS</v>
      </c>
      <c r="D40" s="14" t="str">
        <f t="shared" ref="D40:D94" si="3">IF(ISBLANK(B40),"",VLOOKUP(B40,lp,3,FALSE))</f>
        <v>AC Lanester</v>
      </c>
      <c r="E40" s="14">
        <v>26</v>
      </c>
      <c r="F40" s="16"/>
    </row>
    <row r="41" spans="1:6" s="14" customFormat="1" ht="14.25" x14ac:dyDescent="0.25">
      <c r="A41" s="14">
        <v>27</v>
      </c>
      <c r="B41" s="14">
        <v>66</v>
      </c>
      <c r="C41" s="14" t="str">
        <f t="shared" si="2"/>
        <v xml:space="preserve"> KEROUEDAN  Quentin</v>
      </c>
      <c r="D41" s="14" t="str">
        <f t="shared" si="3"/>
        <v>Locminé</v>
      </c>
      <c r="E41" s="14">
        <v>27</v>
      </c>
      <c r="F41" s="16"/>
    </row>
    <row r="42" spans="1:6" s="14" customFormat="1" ht="14.25" x14ac:dyDescent="0.25">
      <c r="A42" s="14">
        <v>28</v>
      </c>
      <c r="B42" s="14">
        <v>25</v>
      </c>
      <c r="C42" s="14" t="str">
        <f t="shared" si="2"/>
        <v>DREANO Clara (F)</v>
      </c>
      <c r="D42" s="14" t="str">
        <f t="shared" si="3"/>
        <v>Locminé</v>
      </c>
      <c r="E42" s="14">
        <v>28</v>
      </c>
      <c r="F42" s="16"/>
    </row>
    <row r="43" spans="1:6" s="14" customFormat="1" ht="14.25" x14ac:dyDescent="0.25">
      <c r="A43" s="14">
        <v>29</v>
      </c>
      <c r="B43" s="14">
        <v>20</v>
      </c>
      <c r="C43" s="14" t="str">
        <f t="shared" si="2"/>
        <v>LAREUR ALEXANDRE</v>
      </c>
      <c r="D43" s="14" t="str">
        <f t="shared" si="3"/>
        <v>EC Queven</v>
      </c>
      <c r="E43" s="14">
        <v>29</v>
      </c>
      <c r="F43" s="16"/>
    </row>
    <row r="44" spans="1:6" s="14" customFormat="1" ht="14.25" x14ac:dyDescent="0.25">
      <c r="A44" s="14">
        <v>30</v>
      </c>
      <c r="B44" s="14">
        <v>60</v>
      </c>
      <c r="C44" s="14" t="str">
        <f t="shared" si="2"/>
        <v>LE NY MARTIN</v>
      </c>
      <c r="D44" s="14" t="str">
        <f t="shared" si="3"/>
        <v>UC Véloce Vannes</v>
      </c>
      <c r="E44" s="14">
        <v>30</v>
      </c>
      <c r="F44" s="16"/>
    </row>
    <row r="45" spans="1:6" s="14" customFormat="1" ht="14.25" x14ac:dyDescent="0.25">
      <c r="A45" s="14">
        <v>31</v>
      </c>
      <c r="B45" s="14">
        <v>52</v>
      </c>
      <c r="C45" s="14" t="str">
        <f t="shared" si="2"/>
        <v>DUVAL Enzo</v>
      </c>
      <c r="D45" s="14" t="str">
        <f t="shared" si="3"/>
        <v>Locminé</v>
      </c>
      <c r="E45" s="14">
        <v>31</v>
      </c>
      <c r="F45" s="16"/>
    </row>
    <row r="46" spans="1:6" s="14" customFormat="1" ht="14.25" x14ac:dyDescent="0.25">
      <c r="A46" s="14">
        <v>32</v>
      </c>
      <c r="B46" s="14">
        <v>71</v>
      </c>
      <c r="C46" s="14" t="str">
        <f t="shared" si="2"/>
        <v>DUVAL Ilan</v>
      </c>
      <c r="D46" s="14" t="str">
        <f t="shared" si="3"/>
        <v>Locminé</v>
      </c>
      <c r="E46" s="14">
        <v>32</v>
      </c>
      <c r="F46" s="16"/>
    </row>
    <row r="47" spans="1:6" s="14" customFormat="1" ht="14.25" x14ac:dyDescent="0.25">
      <c r="A47" s="14">
        <v>33</v>
      </c>
      <c r="B47" s="14">
        <v>76</v>
      </c>
      <c r="C47" s="14" t="str">
        <f t="shared" si="2"/>
        <v>POIRON-UFFREDI Jean</v>
      </c>
      <c r="D47" s="14" t="str">
        <f t="shared" si="3"/>
        <v>Locminé</v>
      </c>
      <c r="E47" s="14">
        <v>33</v>
      </c>
      <c r="F47" s="16"/>
    </row>
    <row r="48" spans="1:6" s="14" customFormat="1" ht="14.25" x14ac:dyDescent="0.25">
      <c r="A48" s="14">
        <v>34</v>
      </c>
      <c r="B48" s="14">
        <v>34</v>
      </c>
      <c r="C48" s="14" t="str">
        <f t="shared" si="2"/>
        <v>BIHEL CLEMENT</v>
      </c>
      <c r="D48" s="14" t="str">
        <f t="shared" si="3"/>
        <v>UCP Josselin</v>
      </c>
      <c r="E48" s="14">
        <v>34</v>
      </c>
      <c r="F48" s="16"/>
    </row>
    <row r="49" spans="1:6" s="14" customFormat="1" ht="14.25" x14ac:dyDescent="0.25">
      <c r="A49" s="14">
        <v>35</v>
      </c>
      <c r="B49" s="14">
        <v>6</v>
      </c>
      <c r="C49" s="14" t="str">
        <f t="shared" si="2"/>
        <v>GUYOT/GIGUET Noé</v>
      </c>
      <c r="D49" s="14" t="str">
        <f t="shared" si="3"/>
        <v>SC Malestroit</v>
      </c>
      <c r="E49" s="14">
        <v>35</v>
      </c>
      <c r="F49" s="16"/>
    </row>
    <row r="50" spans="1:6" s="14" customFormat="1" ht="14.25" x14ac:dyDescent="0.25">
      <c r="A50" s="14">
        <v>36</v>
      </c>
      <c r="B50" s="14">
        <v>13</v>
      </c>
      <c r="C50" s="14" t="str">
        <f t="shared" si="2"/>
        <v>LE BELLEC Enzo</v>
      </c>
      <c r="D50" s="14" t="str">
        <f t="shared" si="3"/>
        <v>UC Inguiniel</v>
      </c>
      <c r="E50" s="14">
        <v>36</v>
      </c>
      <c r="F50" s="16"/>
    </row>
    <row r="51" spans="1:6" s="14" customFormat="1" ht="14.25" x14ac:dyDescent="0.25">
      <c r="A51" s="14">
        <v>37</v>
      </c>
      <c r="B51" s="14">
        <v>7</v>
      </c>
      <c r="C51" s="14" t="str">
        <f t="shared" si="2"/>
        <v>DANET YANIS</v>
      </c>
      <c r="D51" s="14" t="str">
        <f t="shared" si="3"/>
        <v>Hennebont Cyclisme</v>
      </c>
      <c r="E51" s="14">
        <v>37</v>
      </c>
      <c r="F51" s="16"/>
    </row>
    <row r="52" spans="1:6" s="14" customFormat="1" ht="14.25" x14ac:dyDescent="0.25">
      <c r="A52" s="14">
        <v>38</v>
      </c>
      <c r="B52" s="14">
        <v>30</v>
      </c>
      <c r="C52" s="14" t="str">
        <f t="shared" si="2"/>
        <v>LE CAVIL KENZA (F)</v>
      </c>
      <c r="D52" s="14" t="str">
        <f t="shared" si="3"/>
        <v>EC Queven</v>
      </c>
      <c r="E52" s="14">
        <v>38</v>
      </c>
      <c r="F52" s="16"/>
    </row>
    <row r="53" spans="1:6" s="14" customFormat="1" ht="14.25" x14ac:dyDescent="0.25">
      <c r="A53" s="14">
        <v>39</v>
      </c>
      <c r="B53" s="14">
        <v>59</v>
      </c>
      <c r="C53" s="14" t="str">
        <f t="shared" si="2"/>
        <v>LOHEZIC  LE PALLEC Lou (F)</v>
      </c>
      <c r="D53" s="14" t="str">
        <f t="shared" si="3"/>
        <v>Locminé</v>
      </c>
      <c r="E53" s="14">
        <v>39</v>
      </c>
      <c r="F53" s="16"/>
    </row>
    <row r="54" spans="1:6" s="14" customFormat="1" ht="14.25" x14ac:dyDescent="0.25">
      <c r="A54" s="14">
        <v>40</v>
      </c>
      <c r="B54" s="14">
        <v>77</v>
      </c>
      <c r="C54" s="14" t="str">
        <f t="shared" si="2"/>
        <v>THOMAZO QUENTIN NOLAN</v>
      </c>
      <c r="D54" s="14" t="str">
        <f t="shared" si="3"/>
        <v>UC Véloce Vannes</v>
      </c>
      <c r="E54" s="14">
        <v>40</v>
      </c>
      <c r="F54" s="16"/>
    </row>
    <row r="55" spans="1:6" s="14" customFormat="1" ht="14.25" x14ac:dyDescent="0.25">
      <c r="A55" s="14">
        <v>41</v>
      </c>
      <c r="B55" s="14">
        <v>47</v>
      </c>
      <c r="C55" s="14" t="str">
        <f t="shared" si="2"/>
        <v>JUBIN Meven</v>
      </c>
      <c r="D55" s="14" t="str">
        <f t="shared" si="3"/>
        <v>ACP Baud</v>
      </c>
      <c r="E55" s="14">
        <v>41</v>
      </c>
      <c r="F55" s="16"/>
    </row>
    <row r="56" spans="1:6" s="14" customFormat="1" ht="14.25" x14ac:dyDescent="0.25">
      <c r="A56" s="14">
        <v>42</v>
      </c>
      <c r="B56" s="14">
        <v>8</v>
      </c>
      <c r="C56" s="14" t="str">
        <f t="shared" si="2"/>
        <v>GERMAIN STEVANN</v>
      </c>
      <c r="D56" s="14" t="str">
        <f t="shared" si="3"/>
        <v>EC Queven</v>
      </c>
      <c r="E56" s="14">
        <v>42</v>
      </c>
      <c r="F56" s="16"/>
    </row>
    <row r="57" spans="1:6" s="14" customFormat="1" ht="14.25" x14ac:dyDescent="0.25">
      <c r="A57" s="14">
        <v>43</v>
      </c>
      <c r="B57" s="14">
        <v>57</v>
      </c>
      <c r="C57" s="14" t="str">
        <f t="shared" si="2"/>
        <v>HOURMAN MATEO</v>
      </c>
      <c r="D57" s="14" t="str">
        <f t="shared" si="3"/>
        <v>EC Pluvignoise</v>
      </c>
      <c r="E57" s="14">
        <v>43</v>
      </c>
      <c r="F57" s="16"/>
    </row>
    <row r="58" spans="1:6" s="14" customFormat="1" ht="14.25" x14ac:dyDescent="0.25">
      <c r="A58" s="14">
        <v>44</v>
      </c>
      <c r="B58" s="14">
        <v>46</v>
      </c>
      <c r="C58" s="14" t="str">
        <f t="shared" si="2"/>
        <v>LE DUC JESSY</v>
      </c>
      <c r="D58" s="14" t="str">
        <f t="shared" si="3"/>
        <v>UC Alréenne</v>
      </c>
      <c r="E58" s="14">
        <v>44</v>
      </c>
      <c r="F58" s="16"/>
    </row>
    <row r="59" spans="1:6" s="14" customFormat="1" ht="14.25" x14ac:dyDescent="0.25">
      <c r="A59" s="14">
        <v>45</v>
      </c>
      <c r="B59" s="14">
        <v>23</v>
      </c>
      <c r="C59" s="14" t="str">
        <f t="shared" si="2"/>
        <v>DOBRENEZ Jigme</v>
      </c>
      <c r="D59" s="14" t="str">
        <f t="shared" si="3"/>
        <v>VC Languidic</v>
      </c>
      <c r="E59" s="14">
        <v>45</v>
      </c>
      <c r="F59" s="16"/>
    </row>
    <row r="60" spans="1:6" s="14" customFormat="1" ht="14.25" x14ac:dyDescent="0.25">
      <c r="A60" s="14">
        <v>46</v>
      </c>
      <c r="B60" s="14">
        <v>93</v>
      </c>
      <c r="C60" s="14" t="str">
        <f t="shared" si="2"/>
        <v>FRANCOIS Valentin</v>
      </c>
      <c r="D60" s="14" t="str">
        <f t="shared" si="3"/>
        <v>Locminé</v>
      </c>
      <c r="E60" s="14">
        <v>46</v>
      </c>
      <c r="F60" s="16"/>
    </row>
    <row r="61" spans="1:6" s="14" customFormat="1" ht="14.25" x14ac:dyDescent="0.25">
      <c r="A61" s="14">
        <v>47</v>
      </c>
      <c r="B61" s="14">
        <v>4</v>
      </c>
      <c r="C61" s="14" t="str">
        <f t="shared" si="2"/>
        <v>ARMAND Paul</v>
      </c>
      <c r="D61" s="14" t="str">
        <f t="shared" si="3"/>
        <v xml:space="preserve"> UC Alréenne</v>
      </c>
      <c r="E61" s="14">
        <v>47</v>
      </c>
      <c r="F61" s="16"/>
    </row>
    <row r="62" spans="1:6" s="14" customFormat="1" ht="14.25" x14ac:dyDescent="0.25">
      <c r="A62" s="14">
        <v>48</v>
      </c>
      <c r="B62" s="14">
        <v>29</v>
      </c>
      <c r="C62" s="14" t="str">
        <f t="shared" si="2"/>
        <v>GERGAUD Esteban</v>
      </c>
      <c r="D62" s="14" t="str">
        <f t="shared" si="3"/>
        <v>SC Malestroit</v>
      </c>
      <c r="E62" s="14">
        <v>48</v>
      </c>
      <c r="F62" s="16"/>
    </row>
    <row r="63" spans="1:6" s="14" customFormat="1" ht="14.25" x14ac:dyDescent="0.25">
      <c r="A63" s="14">
        <v>49</v>
      </c>
      <c r="B63" s="14">
        <v>54</v>
      </c>
      <c r="C63" s="14" t="str">
        <f t="shared" si="2"/>
        <v>LE PORT Andy</v>
      </c>
      <c r="D63" s="14" t="str">
        <f t="shared" si="3"/>
        <v>UC Alréenne</v>
      </c>
      <c r="E63" s="14">
        <v>49</v>
      </c>
      <c r="F63" s="16"/>
    </row>
    <row r="64" spans="1:6" s="14" customFormat="1" ht="14.25" x14ac:dyDescent="0.25">
      <c r="A64" s="14">
        <v>50</v>
      </c>
      <c r="B64" s="14">
        <v>92</v>
      </c>
      <c r="C64" s="14" t="str">
        <f t="shared" si="2"/>
        <v>KLEWAIS Dylan</v>
      </c>
      <c r="D64" s="14" t="str">
        <f t="shared" si="3"/>
        <v>Locminé</v>
      </c>
      <c r="E64" s="14">
        <v>50</v>
      </c>
      <c r="F64" s="16"/>
    </row>
    <row r="65" spans="1:6" s="14" customFormat="1" ht="14.25" x14ac:dyDescent="0.25">
      <c r="A65" s="14">
        <v>51</v>
      </c>
      <c r="B65" s="14">
        <v>95</v>
      </c>
      <c r="C65" s="14" t="str">
        <f t="shared" si="2"/>
        <v>GUILLAUME Gaëtan</v>
      </c>
      <c r="D65" s="14" t="str">
        <f t="shared" si="3"/>
        <v>UCP Josselin</v>
      </c>
      <c r="E65" s="14">
        <v>51</v>
      </c>
      <c r="F65" s="16"/>
    </row>
    <row r="66" spans="1:6" s="14" customFormat="1" ht="14.25" x14ac:dyDescent="0.25">
      <c r="A66" s="14">
        <v>52</v>
      </c>
      <c r="B66" s="14">
        <v>1</v>
      </c>
      <c r="C66" s="14" t="str">
        <f t="shared" si="2"/>
        <v>PASCO Coralie (F)</v>
      </c>
      <c r="D66" s="14" t="str">
        <f t="shared" si="3"/>
        <v>UC Inguiniel</v>
      </c>
      <c r="E66" s="14">
        <v>52</v>
      </c>
      <c r="F66" s="16"/>
    </row>
    <row r="67" spans="1:6" s="14" customFormat="1" ht="14.25" x14ac:dyDescent="0.25">
      <c r="A67" s="14">
        <v>53</v>
      </c>
      <c r="B67" s="14">
        <v>74</v>
      </c>
      <c r="C67" s="14" t="str">
        <f t="shared" si="2"/>
        <v>LOUSSOUARN Thomas</v>
      </c>
      <c r="D67" s="14" t="str">
        <f t="shared" si="3"/>
        <v>ACP Baud</v>
      </c>
      <c r="E67" s="14">
        <v>53</v>
      </c>
      <c r="F67" s="16"/>
    </row>
    <row r="68" spans="1:6" s="14" customFormat="1" ht="14.25" x14ac:dyDescent="0.25">
      <c r="A68" s="14">
        <v>54</v>
      </c>
      <c r="B68" s="14">
        <v>82</v>
      </c>
      <c r="C68" s="14" t="str">
        <f t="shared" si="2"/>
        <v>ALLAIN Yanis</v>
      </c>
      <c r="D68" s="14" t="str">
        <f t="shared" si="3"/>
        <v>ACP Baud</v>
      </c>
      <c r="E68" s="14">
        <v>54</v>
      </c>
      <c r="F68" s="16"/>
    </row>
    <row r="69" spans="1:6" s="14" customFormat="1" ht="14.25" x14ac:dyDescent="0.25">
      <c r="A69" s="14">
        <v>55</v>
      </c>
      <c r="B69" s="14">
        <v>21</v>
      </c>
      <c r="C69" s="14" t="str">
        <f t="shared" si="2"/>
        <v>CHATELAIN GABRIEL</v>
      </c>
      <c r="D69" s="14" t="str">
        <f t="shared" si="3"/>
        <v>EC Pluvignoise</v>
      </c>
      <c r="E69" s="14">
        <v>55</v>
      </c>
      <c r="F69" s="16"/>
    </row>
    <row r="70" spans="1:6" s="14" customFormat="1" ht="14.25" x14ac:dyDescent="0.25">
      <c r="A70" s="14">
        <v>56</v>
      </c>
      <c r="B70" s="14">
        <v>62</v>
      </c>
      <c r="C70" s="14" t="str">
        <f t="shared" si="2"/>
        <v>LE BADEZET Brieuc</v>
      </c>
      <c r="D70" s="14" t="str">
        <f t="shared" si="3"/>
        <v>ACP Baud</v>
      </c>
      <c r="E70" s="14">
        <v>56</v>
      </c>
      <c r="F70" s="16"/>
    </row>
    <row r="71" spans="1:6" s="14" customFormat="1" ht="14.25" x14ac:dyDescent="0.25">
      <c r="A71" s="14">
        <v>57</v>
      </c>
      <c r="B71" s="14">
        <v>89</v>
      </c>
      <c r="C71" s="14" t="str">
        <f t="shared" si="2"/>
        <v>GESBERT Gwenn</v>
      </c>
      <c r="D71" s="14" t="str">
        <f t="shared" si="3"/>
        <v>ACP Baud</v>
      </c>
      <c r="E71" s="14">
        <v>57</v>
      </c>
      <c r="F71" s="16"/>
    </row>
    <row r="72" spans="1:6" s="14" customFormat="1" ht="14.25" x14ac:dyDescent="0.25">
      <c r="A72" s="14">
        <v>58</v>
      </c>
      <c r="B72" s="14">
        <v>40</v>
      </c>
      <c r="C72" s="14" t="str">
        <f t="shared" si="2"/>
        <v>LE DEVEHAT Chloé (F)</v>
      </c>
      <c r="D72" s="14" t="str">
        <f t="shared" si="3"/>
        <v>EC Queven</v>
      </c>
      <c r="E72" s="14">
        <v>58</v>
      </c>
      <c r="F72" s="16"/>
    </row>
    <row r="73" spans="1:6" s="14" customFormat="1" ht="14.25" x14ac:dyDescent="0.25">
      <c r="A73" s="14">
        <v>59</v>
      </c>
      <c r="B73" s="14">
        <v>67</v>
      </c>
      <c r="C73" s="14" t="str">
        <f t="shared" si="2"/>
        <v>LHEUREUX CORENTIN</v>
      </c>
      <c r="D73" s="14" t="str">
        <f t="shared" si="3"/>
        <v>UC Véloce Vannes</v>
      </c>
      <c r="E73" s="14">
        <v>59</v>
      </c>
      <c r="F73" s="16"/>
    </row>
    <row r="74" spans="1:6" s="14" customFormat="1" ht="14.25" x14ac:dyDescent="0.25">
      <c r="A74" s="14">
        <v>60</v>
      </c>
      <c r="B74" s="14">
        <v>56</v>
      </c>
      <c r="C74" s="14" t="str">
        <f t="shared" si="2"/>
        <v>MAURICE MARGOT (F)</v>
      </c>
      <c r="D74" s="14" t="str">
        <f t="shared" si="3"/>
        <v>EC Queven</v>
      </c>
      <c r="E74" s="14">
        <v>60</v>
      </c>
      <c r="F74" s="16"/>
    </row>
    <row r="75" spans="1:6" s="14" customFormat="1" ht="14.25" x14ac:dyDescent="0.25">
      <c r="A75" s="14">
        <v>61</v>
      </c>
      <c r="B75" s="14">
        <v>33</v>
      </c>
      <c r="C75" s="14" t="str">
        <f t="shared" si="2"/>
        <v>LEDORMER Louis</v>
      </c>
      <c r="D75" s="14" t="str">
        <f t="shared" si="3"/>
        <v>VC Languidic</v>
      </c>
      <c r="E75" s="14">
        <v>61</v>
      </c>
      <c r="F75" s="16"/>
    </row>
    <row r="76" spans="1:6" s="14" customFormat="1" ht="14.25" x14ac:dyDescent="0.25">
      <c r="A76" s="14">
        <v>62</v>
      </c>
      <c r="B76" s="14">
        <v>31</v>
      </c>
      <c r="C76" s="14" t="str">
        <f t="shared" si="2"/>
        <v>CROTHERS ENZO</v>
      </c>
      <c r="D76" s="14" t="str">
        <f t="shared" si="3"/>
        <v>EC Pluvignoise</v>
      </c>
      <c r="E76" s="14">
        <v>62</v>
      </c>
      <c r="F76" s="16"/>
    </row>
    <row r="77" spans="1:6" s="14" customFormat="1" ht="14.25" x14ac:dyDescent="0.25">
      <c r="A77" s="14">
        <v>63</v>
      </c>
      <c r="B77" s="14">
        <v>86</v>
      </c>
      <c r="C77" s="14" t="str">
        <f t="shared" si="2"/>
        <v>MOISAN  Camille (F)</v>
      </c>
      <c r="D77" s="14" t="str">
        <f t="shared" si="3"/>
        <v>Locminé</v>
      </c>
      <c r="E77" s="14">
        <v>63</v>
      </c>
      <c r="F77" s="16"/>
    </row>
    <row r="78" spans="1:6" s="14" customFormat="1" ht="14.25" x14ac:dyDescent="0.25">
      <c r="A78" s="14">
        <v>64</v>
      </c>
      <c r="B78" s="14">
        <v>80</v>
      </c>
      <c r="C78" s="14" t="str">
        <f t="shared" si="2"/>
        <v>LE PALLEC Maloé (F)</v>
      </c>
      <c r="D78" s="14" t="str">
        <f t="shared" si="3"/>
        <v>Locminé</v>
      </c>
      <c r="E78" s="14">
        <v>64</v>
      </c>
      <c r="F78" s="16"/>
    </row>
    <row r="79" spans="1:6" s="14" customFormat="1" ht="14.25" x14ac:dyDescent="0.25">
      <c r="A79" s="14">
        <v>65</v>
      </c>
      <c r="B79" s="14">
        <v>9</v>
      </c>
      <c r="C79" s="14" t="str">
        <f t="shared" si="2"/>
        <v>BRIENT MAELAN</v>
      </c>
      <c r="D79" s="14" t="str">
        <f t="shared" si="3"/>
        <v>EC Pluvignoise</v>
      </c>
      <c r="E79" s="14">
        <v>65</v>
      </c>
      <c r="F79" s="16"/>
    </row>
    <row r="80" spans="1:6" s="14" customFormat="1" ht="14.25" x14ac:dyDescent="0.25">
      <c r="A80" s="14">
        <v>66</v>
      </c>
      <c r="B80" s="14">
        <v>78</v>
      </c>
      <c r="C80" s="14" t="str">
        <f t="shared" si="2"/>
        <v>GUILLEMOT Loucka</v>
      </c>
      <c r="D80" s="14" t="str">
        <f t="shared" si="3"/>
        <v>ACP Baud</v>
      </c>
      <c r="E80" s="14">
        <v>66</v>
      </c>
      <c r="F80" s="16"/>
    </row>
    <row r="81" spans="1:6" s="14" customFormat="1" ht="14.25" x14ac:dyDescent="0.25">
      <c r="A81" s="14">
        <v>67</v>
      </c>
      <c r="B81" s="14">
        <v>27</v>
      </c>
      <c r="C81" s="14" t="str">
        <f t="shared" si="2"/>
        <v>CARRE NOAH</v>
      </c>
      <c r="D81" s="14" t="str">
        <f t="shared" si="3"/>
        <v xml:space="preserve"> UC Alréenne</v>
      </c>
      <c r="E81" s="14">
        <v>67</v>
      </c>
      <c r="F81" s="16"/>
    </row>
    <row r="82" spans="1:6" s="14" customFormat="1" ht="14.25" x14ac:dyDescent="0.25">
      <c r="A82" s="14">
        <v>68</v>
      </c>
      <c r="B82" s="14">
        <v>37</v>
      </c>
      <c r="C82" s="14" t="str">
        <f t="shared" si="2"/>
        <v>COTUREL Léo</v>
      </c>
      <c r="D82" s="14" t="str">
        <f t="shared" si="3"/>
        <v>UC Alréenne</v>
      </c>
      <c r="E82" s="14">
        <v>68</v>
      </c>
      <c r="F82" s="16"/>
    </row>
    <row r="83" spans="1:6" s="14" customFormat="1" ht="14.25" x14ac:dyDescent="0.25">
      <c r="A83" s="14">
        <v>69</v>
      </c>
      <c r="B83" s="14">
        <v>41</v>
      </c>
      <c r="C83" s="14" t="str">
        <f t="shared" si="2"/>
        <v>GICQUEL Titouan</v>
      </c>
      <c r="D83" s="14" t="str">
        <f t="shared" si="3"/>
        <v>EC Pluvignoise</v>
      </c>
      <c r="E83" s="14">
        <v>69</v>
      </c>
      <c r="F83" s="16"/>
    </row>
    <row r="84" spans="1:6" s="14" customFormat="1" ht="14.25" x14ac:dyDescent="0.25">
      <c r="A84" s="14">
        <v>70</v>
      </c>
      <c r="B84" s="14">
        <v>79</v>
      </c>
      <c r="C84" s="14" t="str">
        <f t="shared" si="2"/>
        <v>PEVEDIC CORANTIN</v>
      </c>
      <c r="D84" s="14" t="str">
        <f t="shared" si="3"/>
        <v>EC Pluvignoise</v>
      </c>
      <c r="E84" s="14">
        <v>70</v>
      </c>
      <c r="F84" s="16"/>
    </row>
    <row r="85" spans="1:6" s="14" customFormat="1" ht="14.25" x14ac:dyDescent="0.25">
      <c r="A85" s="14">
        <v>71</v>
      </c>
      <c r="B85" s="14">
        <v>32</v>
      </c>
      <c r="C85" s="14" t="str">
        <f t="shared" si="2"/>
        <v>JAFFRE LEONIE (F)</v>
      </c>
      <c r="D85" s="14" t="str">
        <f t="shared" si="3"/>
        <v>AC Lanester</v>
      </c>
      <c r="E85" s="14">
        <v>71</v>
      </c>
      <c r="F85" s="16"/>
    </row>
    <row r="86" spans="1:6" s="14" customFormat="1" ht="14.25" x14ac:dyDescent="0.25">
      <c r="A86" s="14">
        <v>72</v>
      </c>
      <c r="B86" s="14">
        <v>19</v>
      </c>
      <c r="C86" s="14" t="str">
        <f t="shared" si="2"/>
        <v>LE MAO KAMERON</v>
      </c>
      <c r="D86" s="14" t="str">
        <f t="shared" si="3"/>
        <v>Hennebont Cyclisme</v>
      </c>
      <c r="E86" s="14">
        <v>72</v>
      </c>
      <c r="F86" s="16"/>
    </row>
    <row r="87" spans="1:6" s="14" customFormat="1" ht="14.25" x14ac:dyDescent="0.25">
      <c r="A87" s="14">
        <v>73</v>
      </c>
      <c r="B87" s="14">
        <v>12</v>
      </c>
      <c r="C87" s="14" t="str">
        <f t="shared" si="2"/>
        <v>TOURNABIEN LAORA  (F)</v>
      </c>
      <c r="D87" s="14" t="str">
        <f t="shared" si="3"/>
        <v xml:space="preserve"> UCP Josselin</v>
      </c>
      <c r="E87" s="14">
        <v>73</v>
      </c>
      <c r="F87" s="16"/>
    </row>
    <row r="88" spans="1:6" s="14" customFormat="1" ht="14.25" x14ac:dyDescent="0.25">
      <c r="A88" s="14">
        <v>74</v>
      </c>
      <c r="B88" s="14">
        <v>18</v>
      </c>
      <c r="C88" s="14" t="str">
        <f t="shared" si="2"/>
        <v>SIMON Léonie (f)</v>
      </c>
      <c r="D88" s="14" t="str">
        <f t="shared" si="3"/>
        <v>SC Malestroit</v>
      </c>
      <c r="E88" s="14">
        <v>74</v>
      </c>
      <c r="F88" s="16"/>
    </row>
    <row r="89" spans="1:6" s="14" customFormat="1" ht="14.25" x14ac:dyDescent="0.25">
      <c r="A89" s="14">
        <v>75</v>
      </c>
      <c r="B89" s="14">
        <v>91</v>
      </c>
      <c r="C89" s="14" t="str">
        <f t="shared" si="2"/>
        <v xml:space="preserve">GROSSI Elven </v>
      </c>
      <c r="D89" s="14" t="str">
        <f t="shared" si="3"/>
        <v>ACP Baud</v>
      </c>
      <c r="E89" s="14">
        <v>75</v>
      </c>
      <c r="F89" s="16"/>
    </row>
    <row r="90" spans="1:6" s="14" customFormat="1" ht="14.25" x14ac:dyDescent="0.25">
      <c r="A90" s="14">
        <v>76</v>
      </c>
      <c r="B90" s="14">
        <v>90</v>
      </c>
      <c r="C90" s="14" t="str">
        <f t="shared" si="2"/>
        <v>BLANPAIN Elouwen</v>
      </c>
      <c r="D90" s="14" t="str">
        <f t="shared" si="3"/>
        <v>Locminé</v>
      </c>
      <c r="E90" s="14">
        <v>76</v>
      </c>
      <c r="F90" s="16"/>
    </row>
    <row r="91" spans="1:6" s="14" customFormat="1" ht="14.25" x14ac:dyDescent="0.25">
      <c r="A91" s="14">
        <v>77</v>
      </c>
      <c r="B91" s="14">
        <v>73</v>
      </c>
      <c r="C91" s="14" t="str">
        <f t="shared" si="2"/>
        <v>RIO LORINE (F)</v>
      </c>
      <c r="D91" s="14" t="str">
        <f t="shared" si="3"/>
        <v>UC Alréenne</v>
      </c>
      <c r="E91" s="14">
        <v>77</v>
      </c>
      <c r="F91" s="16"/>
    </row>
    <row r="92" spans="1:6" s="14" customFormat="1" ht="14.25" x14ac:dyDescent="0.25">
      <c r="A92" s="14">
        <v>78</v>
      </c>
      <c r="B92" s="14">
        <v>49</v>
      </c>
      <c r="C92" s="14" t="str">
        <f t="shared" si="2"/>
        <v>HAAS ADRIEN</v>
      </c>
      <c r="D92" s="14" t="str">
        <f t="shared" si="3"/>
        <v>EC Pluvignoise</v>
      </c>
      <c r="E92" s="14">
        <v>78</v>
      </c>
      <c r="F92" s="16"/>
    </row>
    <row r="93" spans="1:6" s="14" customFormat="1" ht="14.25" x14ac:dyDescent="0.25">
      <c r="A93" s="14">
        <v>79</v>
      </c>
      <c r="B93" s="14">
        <v>68</v>
      </c>
      <c r="C93" s="14" t="str">
        <f t="shared" si="2"/>
        <v>PERICHOT Mélam</v>
      </c>
      <c r="D93" s="14" t="str">
        <f t="shared" si="3"/>
        <v xml:space="preserve"> UC Alréenne</v>
      </c>
      <c r="E93" s="14">
        <v>79</v>
      </c>
      <c r="F93" s="16"/>
    </row>
    <row r="94" spans="1:6" s="14" customFormat="1" ht="14.25" x14ac:dyDescent="0.25">
      <c r="A94" s="14">
        <v>80</v>
      </c>
      <c r="C94" s="14" t="str">
        <f t="shared" si="2"/>
        <v/>
      </c>
      <c r="D94" s="14" t="str">
        <f t="shared" si="3"/>
        <v/>
      </c>
      <c r="E94" s="14">
        <v>80</v>
      </c>
      <c r="F94" s="16"/>
    </row>
    <row r="95" spans="1:6" s="14" customFormat="1" ht="14.25" x14ac:dyDescent="0.25">
      <c r="A95" s="14">
        <v>81</v>
      </c>
      <c r="C95" s="14" t="str">
        <f t="shared" ref="C95:C108" si="4">IF(ISBLANK(B95),"",VLOOKUP(B95,lp,2,FALSE))</f>
        <v/>
      </c>
      <c r="D95" s="14" t="str">
        <f t="shared" ref="D95:D108" si="5">IF(ISBLANK(B95),"",VLOOKUP(B95,lp,3,FALSE))</f>
        <v/>
      </c>
      <c r="E95" s="14">
        <v>81</v>
      </c>
      <c r="F95" s="16"/>
    </row>
    <row r="96" spans="1:6" s="14" customFormat="1" ht="14.25" x14ac:dyDescent="0.25">
      <c r="A96" s="14">
        <v>82</v>
      </c>
      <c r="C96" s="14" t="str">
        <f t="shared" si="4"/>
        <v/>
      </c>
      <c r="D96" s="14" t="str">
        <f t="shared" si="5"/>
        <v/>
      </c>
      <c r="E96" s="14">
        <v>82</v>
      </c>
      <c r="F96" s="16"/>
    </row>
    <row r="97" spans="1:6" s="14" customFormat="1" ht="14.25" x14ac:dyDescent="0.25">
      <c r="A97" s="14">
        <v>83</v>
      </c>
      <c r="C97" s="14" t="str">
        <f t="shared" si="4"/>
        <v/>
      </c>
      <c r="D97" s="14" t="str">
        <f t="shared" si="5"/>
        <v/>
      </c>
      <c r="E97" s="14">
        <v>83</v>
      </c>
      <c r="F97" s="16"/>
    </row>
    <row r="98" spans="1:6" s="14" customFormat="1" ht="14.25" x14ac:dyDescent="0.25">
      <c r="A98" s="14">
        <v>84</v>
      </c>
      <c r="C98" s="14" t="str">
        <f t="shared" si="4"/>
        <v/>
      </c>
      <c r="D98" s="14" t="str">
        <f t="shared" si="5"/>
        <v/>
      </c>
      <c r="E98" s="14">
        <v>84</v>
      </c>
      <c r="F98" s="16"/>
    </row>
    <row r="99" spans="1:6" s="14" customFormat="1" ht="14.25" x14ac:dyDescent="0.25">
      <c r="A99" s="14">
        <v>85</v>
      </c>
      <c r="C99" s="14" t="str">
        <f t="shared" si="4"/>
        <v/>
      </c>
      <c r="D99" s="14" t="str">
        <f t="shared" si="5"/>
        <v/>
      </c>
      <c r="E99" s="14">
        <v>85</v>
      </c>
      <c r="F99" s="16"/>
    </row>
    <row r="100" spans="1:6" s="14" customFormat="1" ht="14.25" x14ac:dyDescent="0.25">
      <c r="A100" s="14">
        <v>86</v>
      </c>
      <c r="C100" s="14" t="str">
        <f t="shared" si="4"/>
        <v/>
      </c>
      <c r="D100" s="14" t="str">
        <f t="shared" si="5"/>
        <v/>
      </c>
      <c r="E100" s="14">
        <v>86</v>
      </c>
      <c r="F100" s="16"/>
    </row>
    <row r="101" spans="1:6" s="14" customFormat="1" ht="14.25" x14ac:dyDescent="0.25">
      <c r="A101" s="14">
        <v>87</v>
      </c>
      <c r="C101" s="14" t="str">
        <f t="shared" si="4"/>
        <v/>
      </c>
      <c r="D101" s="14" t="str">
        <f t="shared" si="5"/>
        <v/>
      </c>
      <c r="E101" s="14">
        <v>87</v>
      </c>
      <c r="F101" s="16"/>
    </row>
    <row r="102" spans="1:6" s="14" customFormat="1" ht="14.25" x14ac:dyDescent="0.25">
      <c r="A102" s="14">
        <v>88</v>
      </c>
      <c r="C102" s="14" t="str">
        <f t="shared" si="4"/>
        <v/>
      </c>
      <c r="D102" s="14" t="str">
        <f t="shared" si="5"/>
        <v/>
      </c>
      <c r="E102" s="14">
        <v>88</v>
      </c>
      <c r="F102" s="16"/>
    </row>
    <row r="103" spans="1:6" s="14" customFormat="1" ht="14.25" x14ac:dyDescent="0.25">
      <c r="A103" s="14">
        <v>89</v>
      </c>
      <c r="C103" s="14" t="str">
        <f t="shared" si="4"/>
        <v/>
      </c>
      <c r="D103" s="14" t="str">
        <f t="shared" si="5"/>
        <v/>
      </c>
      <c r="E103" s="14">
        <v>89</v>
      </c>
      <c r="F103" s="16"/>
    </row>
    <row r="104" spans="1:6" s="14" customFormat="1" ht="14.25" x14ac:dyDescent="0.25">
      <c r="A104" s="14">
        <v>90</v>
      </c>
      <c r="C104" s="14" t="str">
        <f t="shared" si="4"/>
        <v/>
      </c>
      <c r="D104" s="14" t="str">
        <f t="shared" si="5"/>
        <v/>
      </c>
      <c r="E104" s="14">
        <v>90</v>
      </c>
      <c r="F104" s="16"/>
    </row>
    <row r="105" spans="1:6" s="14" customFormat="1" ht="14.25" x14ac:dyDescent="0.25">
      <c r="A105" s="14">
        <v>91</v>
      </c>
      <c r="C105" s="14" t="str">
        <f t="shared" si="4"/>
        <v/>
      </c>
      <c r="D105" s="14" t="str">
        <f t="shared" si="5"/>
        <v/>
      </c>
      <c r="E105" s="14">
        <v>91</v>
      </c>
      <c r="F105" s="16"/>
    </row>
    <row r="106" spans="1:6" s="14" customFormat="1" ht="14.25" x14ac:dyDescent="0.25">
      <c r="A106" s="14">
        <v>92</v>
      </c>
      <c r="C106" s="14" t="str">
        <f t="shared" si="4"/>
        <v/>
      </c>
      <c r="D106" s="14" t="str">
        <f t="shared" si="5"/>
        <v/>
      </c>
      <c r="E106" s="14">
        <v>92</v>
      </c>
      <c r="F106" s="16"/>
    </row>
    <row r="107" spans="1:6" s="14" customFormat="1" ht="14.25" x14ac:dyDescent="0.25">
      <c r="A107" s="14">
        <v>93</v>
      </c>
      <c r="C107" s="14" t="str">
        <f t="shared" si="4"/>
        <v/>
      </c>
      <c r="D107" s="14" t="str">
        <f t="shared" si="5"/>
        <v/>
      </c>
      <c r="E107" s="14">
        <v>93</v>
      </c>
      <c r="F107" s="16"/>
    </row>
    <row r="108" spans="1:6" s="14" customFormat="1" ht="14.25" x14ac:dyDescent="0.25">
      <c r="A108" s="14">
        <v>94</v>
      </c>
      <c r="C108" s="14" t="str">
        <f t="shared" si="4"/>
        <v/>
      </c>
      <c r="D108" s="14" t="str">
        <f t="shared" si="5"/>
        <v/>
      </c>
      <c r="E108" s="14">
        <v>94</v>
      </c>
      <c r="F108" s="16"/>
    </row>
    <row r="109" spans="1:6" s="14" customFormat="1" ht="14.25" x14ac:dyDescent="0.25">
      <c r="F109" s="16"/>
    </row>
    <row r="110" spans="1:6" s="14" customFormat="1" ht="14.25" x14ac:dyDescent="0.25">
      <c r="F110" s="16"/>
    </row>
    <row r="111" spans="1:6" s="14" customFormat="1" ht="14.25" x14ac:dyDescent="0.25">
      <c r="F111" s="16"/>
    </row>
    <row r="112" spans="1:6" s="14" customFormat="1" ht="14.25" x14ac:dyDescent="0.25">
      <c r="F112" s="16"/>
    </row>
    <row r="113" spans="6:6" s="14" customFormat="1" ht="14.25" x14ac:dyDescent="0.25">
      <c r="F113" s="16"/>
    </row>
    <row r="114" spans="6:6" s="14" customFormat="1" ht="14.25" x14ac:dyDescent="0.25">
      <c r="F114" s="16"/>
    </row>
    <row r="115" spans="6:6" s="14" customFormat="1" ht="14.25" x14ac:dyDescent="0.25">
      <c r="F115" s="16"/>
    </row>
    <row r="116" spans="6:6" s="14" customFormat="1" ht="14.25" x14ac:dyDescent="0.25">
      <c r="F116" s="16"/>
    </row>
    <row r="117" spans="6:6" s="14" customFormat="1" ht="14.25" x14ac:dyDescent="0.25">
      <c r="F117" s="16"/>
    </row>
    <row r="118" spans="6:6" s="14" customFormat="1" ht="14.25" x14ac:dyDescent="0.25">
      <c r="F118" s="16"/>
    </row>
    <row r="119" spans="6:6" s="14" customFormat="1" ht="14.25" x14ac:dyDescent="0.25">
      <c r="F119" s="16"/>
    </row>
    <row r="120" spans="6:6" s="14" customFormat="1" ht="14.25" x14ac:dyDescent="0.25">
      <c r="F120" s="16"/>
    </row>
    <row r="121" spans="6:6" s="14" customFormat="1" ht="14.25" x14ac:dyDescent="0.25">
      <c r="F121" s="16"/>
    </row>
    <row r="122" spans="6:6" s="14" customFormat="1" ht="14.25" x14ac:dyDescent="0.25">
      <c r="F122" s="16"/>
    </row>
    <row r="123" spans="6:6" s="14" customFormat="1" ht="14.25" x14ac:dyDescent="0.25">
      <c r="F123" s="16"/>
    </row>
    <row r="124" spans="6:6" s="14" customFormat="1" ht="14.25" x14ac:dyDescent="0.25">
      <c r="F124" s="16"/>
    </row>
    <row r="125" spans="6:6" s="14" customFormat="1" ht="14.25" x14ac:dyDescent="0.25">
      <c r="F125" s="16"/>
    </row>
    <row r="126" spans="6:6" s="14" customFormat="1" ht="14.25" x14ac:dyDescent="0.25">
      <c r="F126" s="16"/>
    </row>
    <row r="127" spans="6:6" s="14" customFormat="1" ht="14.25" x14ac:dyDescent="0.25">
      <c r="F127" s="16"/>
    </row>
    <row r="128" spans="6:6" s="14" customFormat="1" ht="14.25" x14ac:dyDescent="0.25">
      <c r="F128" s="16"/>
    </row>
    <row r="129" spans="6:6" s="14" customFormat="1" ht="14.25" x14ac:dyDescent="0.25">
      <c r="F129" s="16"/>
    </row>
    <row r="130" spans="6:6" s="14" customFormat="1" ht="14.25" x14ac:dyDescent="0.25">
      <c r="F130" s="16"/>
    </row>
    <row r="131" spans="6:6" s="14" customFormat="1" ht="14.25" x14ac:dyDescent="0.25">
      <c r="F131" s="16"/>
    </row>
    <row r="132" spans="6:6" s="14" customFormat="1" ht="14.25" x14ac:dyDescent="0.25">
      <c r="F132" s="16"/>
    </row>
    <row r="133" spans="6:6" s="14" customFormat="1" ht="14.25" x14ac:dyDescent="0.25">
      <c r="F133" s="16"/>
    </row>
    <row r="134" spans="6:6" s="14" customFormat="1" ht="14.25" x14ac:dyDescent="0.25">
      <c r="F134" s="16"/>
    </row>
    <row r="135" spans="6:6" s="14" customFormat="1" ht="14.25" x14ac:dyDescent="0.25">
      <c r="F135" s="16"/>
    </row>
    <row r="136" spans="6:6" s="14" customFormat="1" ht="14.25" x14ac:dyDescent="0.25">
      <c r="F136" s="16"/>
    </row>
    <row r="137" spans="6:6" s="14" customFormat="1" ht="14.25" x14ac:dyDescent="0.25">
      <c r="F137" s="16"/>
    </row>
    <row r="138" spans="6:6" s="14" customFormat="1" ht="14.25" x14ac:dyDescent="0.25">
      <c r="F138" s="16"/>
    </row>
    <row r="139" spans="6:6" s="14" customFormat="1" ht="14.25" x14ac:dyDescent="0.25">
      <c r="F139" s="16"/>
    </row>
    <row r="140" spans="6:6" s="14" customFormat="1" ht="14.25" x14ac:dyDescent="0.25">
      <c r="F140" s="16"/>
    </row>
    <row r="141" spans="6:6" s="14" customFormat="1" ht="14.25" x14ac:dyDescent="0.25">
      <c r="F141" s="16"/>
    </row>
    <row r="142" spans="6:6" s="14" customFormat="1" ht="14.25" x14ac:dyDescent="0.25">
      <c r="F142" s="16"/>
    </row>
    <row r="143" spans="6:6" s="14" customFormat="1" ht="14.25" x14ac:dyDescent="0.25">
      <c r="F143" s="16"/>
    </row>
    <row r="144" spans="6:6" s="14" customFormat="1" ht="14.25" x14ac:dyDescent="0.25">
      <c r="F144" s="16"/>
    </row>
    <row r="145" spans="6:6" s="14" customFormat="1" ht="14.25" x14ac:dyDescent="0.25">
      <c r="F145" s="16"/>
    </row>
    <row r="146" spans="6:6" s="14" customFormat="1" ht="14.25" x14ac:dyDescent="0.25">
      <c r="F146" s="16"/>
    </row>
    <row r="147" spans="6:6" s="14" customFormat="1" ht="14.25" x14ac:dyDescent="0.25">
      <c r="F147" s="16"/>
    </row>
    <row r="148" spans="6:6" s="14" customFormat="1" ht="14.25" x14ac:dyDescent="0.25">
      <c r="F148" s="16"/>
    </row>
    <row r="149" spans="6:6" s="14" customFormat="1" ht="14.25" x14ac:dyDescent="0.25">
      <c r="F149" s="16"/>
    </row>
    <row r="150" spans="6:6" s="14" customFormat="1" ht="14.25" x14ac:dyDescent="0.25">
      <c r="F150" s="16"/>
    </row>
    <row r="151" spans="6:6" s="14" customFormat="1" ht="14.25" x14ac:dyDescent="0.25">
      <c r="F151" s="16"/>
    </row>
    <row r="152" spans="6:6" s="14" customFormat="1" ht="14.25" x14ac:dyDescent="0.25">
      <c r="F152" s="16"/>
    </row>
    <row r="153" spans="6:6" s="14" customFormat="1" ht="14.25" x14ac:dyDescent="0.25">
      <c r="F153" s="16"/>
    </row>
    <row r="154" spans="6:6" s="14" customFormat="1" ht="14.25" x14ac:dyDescent="0.25">
      <c r="F154" s="16"/>
    </row>
    <row r="155" spans="6:6" s="14" customFormat="1" ht="14.25" x14ac:dyDescent="0.25">
      <c r="F155" s="16"/>
    </row>
    <row r="156" spans="6:6" s="14" customFormat="1" ht="14.25" x14ac:dyDescent="0.25">
      <c r="F156" s="16"/>
    </row>
    <row r="157" spans="6:6" s="14" customFormat="1" ht="14.25" x14ac:dyDescent="0.25">
      <c r="F157" s="16"/>
    </row>
    <row r="158" spans="6:6" s="14" customFormat="1" ht="14.25" x14ac:dyDescent="0.25">
      <c r="F158" s="16"/>
    </row>
    <row r="159" spans="6:6" s="14" customFormat="1" ht="14.25" x14ac:dyDescent="0.25">
      <c r="F159" s="16"/>
    </row>
    <row r="160" spans="6:6" s="14" customFormat="1" ht="14.25" x14ac:dyDescent="0.25">
      <c r="F160" s="16"/>
    </row>
    <row r="161" spans="6:6" s="14" customFormat="1" ht="14.25" x14ac:dyDescent="0.25">
      <c r="F161" s="16"/>
    </row>
    <row r="162" spans="6:6" s="14" customFormat="1" ht="14.25" x14ac:dyDescent="0.25">
      <c r="F162" s="16"/>
    </row>
    <row r="163" spans="6:6" s="14" customFormat="1" ht="14.25" x14ac:dyDescent="0.25">
      <c r="F163" s="16"/>
    </row>
    <row r="164" spans="6:6" s="14" customFormat="1" ht="14.25" x14ac:dyDescent="0.25">
      <c r="F164" s="16"/>
    </row>
    <row r="165" spans="6:6" s="14" customFormat="1" ht="14.25" x14ac:dyDescent="0.25">
      <c r="F165" s="16"/>
    </row>
    <row r="166" spans="6:6" s="14" customFormat="1" ht="14.25" x14ac:dyDescent="0.25">
      <c r="F166" s="16"/>
    </row>
    <row r="167" spans="6:6" s="14" customFormat="1" ht="14.25" x14ac:dyDescent="0.25">
      <c r="F167" s="16"/>
    </row>
    <row r="168" spans="6:6" s="14" customFormat="1" ht="14.25" x14ac:dyDescent="0.25">
      <c r="F168" s="16"/>
    </row>
    <row r="169" spans="6:6" s="14" customFormat="1" ht="14.25" x14ac:dyDescent="0.25">
      <c r="F169" s="16"/>
    </row>
    <row r="170" spans="6:6" s="14" customFormat="1" ht="14.25" x14ac:dyDescent="0.25">
      <c r="F170" s="16"/>
    </row>
    <row r="171" spans="6:6" s="14" customFormat="1" ht="14.25" x14ac:dyDescent="0.25">
      <c r="F171" s="16"/>
    </row>
    <row r="172" spans="6:6" s="14" customFormat="1" ht="14.25" x14ac:dyDescent="0.25">
      <c r="F172" s="16"/>
    </row>
    <row r="173" spans="6:6" s="14" customFormat="1" ht="14.25" x14ac:dyDescent="0.25">
      <c r="F173" s="16"/>
    </row>
    <row r="174" spans="6:6" s="14" customFormat="1" ht="14.25" x14ac:dyDescent="0.25">
      <c r="F174" s="16"/>
    </row>
    <row r="175" spans="6:6" s="14" customFormat="1" ht="14.25" x14ac:dyDescent="0.25">
      <c r="F175" s="16"/>
    </row>
    <row r="176" spans="6:6" s="14" customFormat="1" ht="14.25" x14ac:dyDescent="0.25">
      <c r="F176" s="16"/>
    </row>
    <row r="177" spans="6:6" s="14" customFormat="1" ht="14.25" x14ac:dyDescent="0.25">
      <c r="F177" s="16"/>
    </row>
    <row r="178" spans="6:6" s="14" customFormat="1" ht="14.25" x14ac:dyDescent="0.25">
      <c r="F178" s="16"/>
    </row>
    <row r="179" spans="6:6" s="14" customFormat="1" ht="14.25" x14ac:dyDescent="0.25">
      <c r="F179" s="16"/>
    </row>
    <row r="180" spans="6:6" s="14" customFormat="1" ht="14.25" x14ac:dyDescent="0.25">
      <c r="F180" s="16"/>
    </row>
    <row r="181" spans="6:6" s="14" customFormat="1" ht="14.25" x14ac:dyDescent="0.25">
      <c r="F181" s="16"/>
    </row>
    <row r="182" spans="6:6" s="14" customFormat="1" ht="14.25" x14ac:dyDescent="0.25">
      <c r="F182" s="16"/>
    </row>
    <row r="183" spans="6:6" s="14" customFormat="1" ht="14.25" x14ac:dyDescent="0.25">
      <c r="F183" s="16"/>
    </row>
    <row r="184" spans="6:6" s="14" customFormat="1" ht="14.25" x14ac:dyDescent="0.25">
      <c r="F184" s="16"/>
    </row>
    <row r="185" spans="6:6" s="14" customFormat="1" ht="14.25" x14ac:dyDescent="0.25">
      <c r="F185" s="16"/>
    </row>
    <row r="186" spans="6:6" s="14" customFormat="1" ht="14.25" x14ac:dyDescent="0.25">
      <c r="F186" s="16"/>
    </row>
    <row r="187" spans="6:6" s="14" customFormat="1" ht="14.25" x14ac:dyDescent="0.25">
      <c r="F187" s="16"/>
    </row>
    <row r="188" spans="6:6" s="14" customFormat="1" ht="14.25" x14ac:dyDescent="0.25">
      <c r="F188" s="16"/>
    </row>
    <row r="189" spans="6:6" s="14" customFormat="1" ht="14.25" x14ac:dyDescent="0.25">
      <c r="F189" s="16"/>
    </row>
    <row r="190" spans="6:6" s="14" customFormat="1" ht="14.25" x14ac:dyDescent="0.25">
      <c r="F190" s="16"/>
    </row>
    <row r="191" spans="6:6" s="14" customFormat="1" ht="14.25" x14ac:dyDescent="0.25">
      <c r="F191" s="16"/>
    </row>
    <row r="192" spans="6:6" s="14" customFormat="1" ht="14.25" x14ac:dyDescent="0.25">
      <c r="F192" s="16"/>
    </row>
    <row r="193" spans="6:6" s="14" customFormat="1" ht="14.25" x14ac:dyDescent="0.25">
      <c r="F193" s="16"/>
    </row>
    <row r="194" spans="6:6" s="14" customFormat="1" ht="14.25" x14ac:dyDescent="0.25">
      <c r="F194" s="16"/>
    </row>
    <row r="195" spans="6:6" s="14" customFormat="1" ht="14.25" x14ac:dyDescent="0.25">
      <c r="F195" s="16"/>
    </row>
    <row r="196" spans="6:6" s="14" customFormat="1" ht="14.25" x14ac:dyDescent="0.25">
      <c r="F196" s="16"/>
    </row>
    <row r="197" spans="6:6" s="14" customFormat="1" ht="14.25" x14ac:dyDescent="0.25">
      <c r="F197" s="16"/>
    </row>
    <row r="198" spans="6:6" s="14" customFormat="1" ht="14.25" x14ac:dyDescent="0.25"/>
    <row r="199" spans="6:6" s="14" customFormat="1" ht="14.25" x14ac:dyDescent="0.25"/>
    <row r="200" spans="6:6" s="14" customFormat="1" ht="14.25" x14ac:dyDescent="0.25"/>
    <row r="201" spans="6:6" s="14" customFormat="1" ht="14.25" x14ac:dyDescent="0.25"/>
    <row r="202" spans="6:6" s="14" customFormat="1" ht="14.25" x14ac:dyDescent="0.25"/>
    <row r="203" spans="6:6" s="14" customFormat="1" ht="14.25" x14ac:dyDescent="0.25"/>
    <row r="204" spans="6:6" s="14" customFormat="1" ht="14.25" x14ac:dyDescent="0.25"/>
    <row r="205" spans="6:6" s="14" customFormat="1" ht="14.25" x14ac:dyDescent="0.25"/>
    <row r="206" spans="6:6" s="14" customFormat="1" ht="14.25" x14ac:dyDescent="0.25"/>
    <row r="207" spans="6:6" s="14" customFormat="1" ht="14.25" x14ac:dyDescent="0.25"/>
    <row r="208" spans="6:6" s="14" customFormat="1" ht="14.25" x14ac:dyDescent="0.25"/>
    <row r="209" s="14" customFormat="1" ht="14.25" x14ac:dyDescent="0.25"/>
    <row r="210" s="14" customFormat="1" ht="14.25" x14ac:dyDescent="0.25"/>
    <row r="211" s="14" customFormat="1" ht="14.25" x14ac:dyDescent="0.25"/>
    <row r="212" s="14" customFormat="1" ht="14.25" x14ac:dyDescent="0.25"/>
    <row r="213" s="14" customFormat="1" ht="14.25" x14ac:dyDescent="0.25"/>
    <row r="214" s="14" customFormat="1" ht="14.25" x14ac:dyDescent="0.25"/>
    <row r="215" s="14" customFormat="1" ht="14.25" x14ac:dyDescent="0.25"/>
    <row r="216" s="14" customFormat="1" ht="14.25" x14ac:dyDescent="0.25"/>
    <row r="217" s="14" customFormat="1" ht="14.25" x14ac:dyDescent="0.25"/>
    <row r="218" s="14" customFormat="1" ht="14.25" x14ac:dyDescent="0.25"/>
    <row r="219" s="14" customFormat="1" ht="14.25" x14ac:dyDescent="0.25"/>
    <row r="220" s="14" customFormat="1" ht="14.25" x14ac:dyDescent="0.25"/>
    <row r="221" s="14" customFormat="1" ht="14.25" x14ac:dyDescent="0.25"/>
    <row r="222" s="14" customFormat="1" ht="14.25" x14ac:dyDescent="0.25"/>
    <row r="223" s="14" customFormat="1" ht="14.25" x14ac:dyDescent="0.25"/>
    <row r="224" s="14" customFormat="1" ht="14.25" x14ac:dyDescent="0.25"/>
    <row r="225" spans="2:5" s="14" customFormat="1" ht="14.25" x14ac:dyDescent="0.25"/>
    <row r="226" spans="2:5" s="14" customFormat="1" ht="14.25" x14ac:dyDescent="0.25"/>
    <row r="227" spans="2:5" s="14" customFormat="1" ht="14.25" x14ac:dyDescent="0.25"/>
    <row r="228" spans="2:5" s="14" customFormat="1" ht="14.25" x14ac:dyDescent="0.25"/>
    <row r="229" spans="2:5" s="14" customFormat="1" ht="14.25" x14ac:dyDescent="0.25"/>
    <row r="230" spans="2:5" s="14" customFormat="1" ht="14.25" x14ac:dyDescent="0.25"/>
    <row r="231" spans="2:5" s="14" customFormat="1" ht="14.25" x14ac:dyDescent="0.25"/>
    <row r="232" spans="2:5" s="15" customFormat="1" ht="15" x14ac:dyDescent="0.25">
      <c r="B232" s="21"/>
      <c r="C232" s="21"/>
      <c r="D232" s="21"/>
      <c r="E232" s="21"/>
    </row>
    <row r="233" spans="2:5" s="15" customFormat="1" ht="15" x14ac:dyDescent="0.25">
      <c r="B233" s="21"/>
      <c r="C233" s="21"/>
      <c r="D233" s="21"/>
      <c r="E233" s="21"/>
    </row>
    <row r="234" spans="2:5" s="15" customFormat="1" ht="15" x14ac:dyDescent="0.25">
      <c r="B234" s="21"/>
      <c r="C234" s="21"/>
      <c r="D234" s="21"/>
      <c r="E234" s="21"/>
    </row>
    <row r="235" spans="2:5" s="15" customFormat="1" ht="15" x14ac:dyDescent="0.25">
      <c r="B235" s="21"/>
      <c r="C235" s="21"/>
      <c r="D235" s="21"/>
      <c r="E235" s="21"/>
    </row>
    <row r="236" spans="2:5" s="15" customFormat="1" ht="15" x14ac:dyDescent="0.25">
      <c r="B236" s="21"/>
      <c r="C236" s="21"/>
      <c r="D236" s="21"/>
      <c r="E236" s="21"/>
    </row>
    <row r="237" spans="2:5" s="15" customFormat="1" ht="15" x14ac:dyDescent="0.25">
      <c r="B237" s="21"/>
      <c r="C237" s="21"/>
      <c r="D237" s="21"/>
      <c r="E237" s="21"/>
    </row>
    <row r="238" spans="2:5" s="15" customFormat="1" ht="15" x14ac:dyDescent="0.25">
      <c r="B238" s="21"/>
      <c r="C238" s="21"/>
      <c r="D238" s="21"/>
      <c r="E238" s="21"/>
    </row>
    <row r="239" spans="2:5" s="15" customFormat="1" ht="15" x14ac:dyDescent="0.25">
      <c r="B239" s="21"/>
      <c r="C239" s="21"/>
      <c r="D239" s="21"/>
      <c r="E239" s="21"/>
    </row>
    <row r="240" spans="2:5" s="15" customFormat="1" ht="15" x14ac:dyDescent="0.25">
      <c r="B240" s="21"/>
      <c r="C240" s="21"/>
      <c r="D240" s="21"/>
      <c r="E240" s="21"/>
    </row>
    <row r="241" spans="2:5" s="15" customFormat="1" ht="15" x14ac:dyDescent="0.25">
      <c r="B241" s="21"/>
      <c r="C241" s="21"/>
      <c r="D241" s="21"/>
      <c r="E241" s="21"/>
    </row>
    <row r="242" spans="2:5" s="15" customFormat="1" ht="15" x14ac:dyDescent="0.25">
      <c r="B242" s="21"/>
      <c r="C242" s="21"/>
      <c r="D242" s="21"/>
      <c r="E242" s="21"/>
    </row>
    <row r="243" spans="2:5" s="15" customFormat="1" ht="15" x14ac:dyDescent="0.25">
      <c r="B243" s="21"/>
      <c r="C243" s="21"/>
      <c r="D243" s="21"/>
      <c r="E243" s="21"/>
    </row>
    <row r="244" spans="2:5" s="15" customFormat="1" ht="15" x14ac:dyDescent="0.25">
      <c r="B244" s="21"/>
      <c r="C244" s="21"/>
      <c r="D244" s="21"/>
      <c r="E244" s="21"/>
    </row>
    <row r="245" spans="2:5" s="15" customFormat="1" ht="15" x14ac:dyDescent="0.25">
      <c r="B245" s="21"/>
      <c r="C245" s="21"/>
      <c r="D245" s="21"/>
      <c r="E245" s="21"/>
    </row>
    <row r="246" spans="2:5" s="15" customFormat="1" ht="15" x14ac:dyDescent="0.25">
      <c r="B246" s="21"/>
      <c r="C246" s="21"/>
      <c r="D246" s="21"/>
      <c r="E246" s="21"/>
    </row>
    <row r="247" spans="2:5" s="15" customFormat="1" ht="15" x14ac:dyDescent="0.25">
      <c r="B247" s="21"/>
      <c r="C247" s="21"/>
      <c r="D247" s="21"/>
      <c r="E247" s="21"/>
    </row>
    <row r="248" spans="2:5" s="15" customFormat="1" ht="15" x14ac:dyDescent="0.25">
      <c r="B248" s="21"/>
      <c r="C248" s="21"/>
      <c r="D248" s="21"/>
      <c r="E248" s="21"/>
    </row>
    <row r="249" spans="2:5" s="15" customFormat="1" ht="15" x14ac:dyDescent="0.25">
      <c r="B249" s="21"/>
      <c r="C249" s="21"/>
      <c r="D249" s="21"/>
      <c r="E249" s="21"/>
    </row>
  </sheetData>
  <dataConsolidate/>
  <mergeCells count="1">
    <mergeCell ref="C11:D11"/>
  </mergeCells>
  <phoneticPr fontId="0" type="noConversion"/>
  <printOptions horizontalCentered="1"/>
  <pageMargins left="0.31496062992125984" right="0.31496062992125984" top="0.31496062992125984" bottom="0" header="0.39370078740157483" footer="0"/>
  <pageSetup paperSize="9" fitToHeight="7" orientation="portrait" r:id="rId1"/>
  <headerFooter scaleWithDoc="0" alignWithMargins="0">
    <oddFooter>Page &amp;P&amp;Ressai poussins bignan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I184"/>
  <sheetViews>
    <sheetView tabSelected="1" topLeftCell="A4" zoomScaleNormal="100" workbookViewId="0">
      <selection activeCell="H18" sqref="H18"/>
    </sheetView>
  </sheetViews>
  <sheetFormatPr baseColWidth="10" defaultColWidth="13.875" defaultRowHeight="15.75" x14ac:dyDescent="0.25"/>
  <cols>
    <col min="1" max="1" width="3.5" style="13" bestFit="1" customWidth="1"/>
    <col min="2" max="2" width="30.125" style="13" bestFit="1" customWidth="1"/>
    <col min="3" max="3" width="19.375" style="13" bestFit="1" customWidth="1"/>
    <col min="4" max="4" width="8.875" style="13" customWidth="1"/>
    <col min="5" max="5" width="12.875" style="13" customWidth="1"/>
    <col min="6" max="6" width="8.625" style="13" customWidth="1"/>
    <col min="7" max="7" width="9.5" style="13" customWidth="1"/>
    <col min="8" max="16384" width="13.875" style="13"/>
  </cols>
  <sheetData>
    <row r="3" spans="1:9" x14ac:dyDescent="0.25">
      <c r="A3" s="33"/>
      <c r="B3" s="33"/>
      <c r="C3" s="33"/>
      <c r="D3" s="33"/>
      <c r="E3" s="33"/>
      <c r="F3" s="33"/>
    </row>
    <row r="5" spans="1:9" x14ac:dyDescent="0.25">
      <c r="A5" s="35"/>
      <c r="B5" s="35"/>
      <c r="C5" s="35"/>
      <c r="D5" s="35"/>
      <c r="E5" s="35"/>
      <c r="F5" s="35"/>
    </row>
    <row r="6" spans="1:9" ht="15" customHeight="1" x14ac:dyDescent="0.25">
      <c r="A6" s="14"/>
      <c r="B6" s="14"/>
      <c r="C6" s="14"/>
      <c r="D6" s="14"/>
      <c r="E6" s="14"/>
      <c r="F6" s="14"/>
      <c r="H6" s="57"/>
      <c r="I6" s="58"/>
    </row>
    <row r="7" spans="1:9" ht="15" customHeight="1" x14ac:dyDescent="0.25">
      <c r="A7" s="14"/>
      <c r="B7" s="14"/>
      <c r="C7" s="14"/>
      <c r="D7" s="14"/>
      <c r="E7" s="14"/>
      <c r="F7" s="14"/>
      <c r="H7" s="30"/>
      <c r="I7" s="31"/>
    </row>
    <row r="8" spans="1:9" s="15" customFormat="1" ht="15" customHeight="1" x14ac:dyDescent="0.25">
      <c r="A8" s="14"/>
      <c r="B8" s="14"/>
      <c r="C8" s="14"/>
      <c r="D8" s="14"/>
      <c r="E8" s="14"/>
      <c r="F8" s="14"/>
      <c r="H8" s="57"/>
      <c r="I8" s="58"/>
    </row>
    <row r="9" spans="1:9" s="15" customFormat="1" ht="15" customHeight="1" x14ac:dyDescent="0.25">
      <c r="A9" s="14"/>
      <c r="B9" s="14"/>
      <c r="C9" s="60" t="s">
        <v>28</v>
      </c>
      <c r="D9" s="14"/>
      <c r="E9" s="14"/>
      <c r="F9" s="14"/>
      <c r="H9" s="30"/>
      <c r="I9" s="31"/>
    </row>
    <row r="10" spans="1:9" s="15" customFormat="1" ht="15" customHeight="1" x14ac:dyDescent="0.25">
      <c r="C10" s="109" t="s">
        <v>34</v>
      </c>
      <c r="D10" s="109"/>
      <c r="H10" s="30"/>
      <c r="I10" s="31"/>
    </row>
    <row r="11" spans="1:9" s="15" customFormat="1" ht="23.25" x14ac:dyDescent="0.25">
      <c r="A11" s="13"/>
      <c r="B11" s="13"/>
      <c r="C11" s="37"/>
      <c r="D11" s="38" t="s">
        <v>24</v>
      </c>
      <c r="E11" s="37"/>
      <c r="F11" s="37"/>
      <c r="G11" s="13"/>
      <c r="H11" s="57"/>
      <c r="I11" s="58"/>
    </row>
    <row r="12" spans="1:9" s="15" customFormat="1" ht="15" customHeight="1" x14ac:dyDescent="0.25">
      <c r="A12" s="13"/>
      <c r="B12" s="13"/>
      <c r="C12" s="13"/>
      <c r="D12" s="13"/>
      <c r="E12" s="13"/>
      <c r="F12" s="13"/>
      <c r="G12" s="13"/>
      <c r="H12" s="57"/>
      <c r="I12" s="58"/>
    </row>
    <row r="13" spans="1:9" s="15" customFormat="1" ht="15" customHeight="1" x14ac:dyDescent="0.25">
      <c r="A13" s="13"/>
      <c r="B13" s="64" t="s">
        <v>32</v>
      </c>
      <c r="C13" s="64" t="s">
        <v>12</v>
      </c>
      <c r="D13" s="63" t="s">
        <v>36</v>
      </c>
      <c r="E13" s="63" t="s">
        <v>31</v>
      </c>
      <c r="F13" s="63" t="s">
        <v>21</v>
      </c>
      <c r="G13" s="63" t="s">
        <v>14</v>
      </c>
      <c r="H13" s="57"/>
      <c r="I13" s="58"/>
    </row>
    <row r="14" spans="1:9" s="15" customFormat="1" ht="15" customHeight="1" x14ac:dyDescent="0.2">
      <c r="A14" s="61">
        <v>1</v>
      </c>
      <c r="B14" s="96" t="s">
        <v>92</v>
      </c>
      <c r="C14" s="95" t="s">
        <v>172</v>
      </c>
      <c r="D14" s="62">
        <f>SUMIF(vitesse!C:C,"CUSHWAY RAFE",vitesse!F:F)</f>
        <v>4</v>
      </c>
      <c r="E14" s="62">
        <f>SUMIF(adresse!C:C,"CUSHWAY RAFE",adresse!H:H)</f>
        <v>4</v>
      </c>
      <c r="F14" s="62">
        <f>SUMIF(Route!C:C,"CUSHWAY RAFE",Route!E:E)</f>
        <v>2</v>
      </c>
      <c r="G14" s="61">
        <f>SUM(D14:F14)</f>
        <v>10</v>
      </c>
      <c r="H14" s="57"/>
      <c r="I14" s="58"/>
    </row>
    <row r="15" spans="1:9" s="15" customFormat="1" ht="15" customHeight="1" x14ac:dyDescent="0.2">
      <c r="A15" s="61">
        <v>2</v>
      </c>
      <c r="B15" s="94" t="s">
        <v>77</v>
      </c>
      <c r="C15" s="95" t="s">
        <v>170</v>
      </c>
      <c r="D15" s="62">
        <f>SUMIF(vitesse!C:C,"GUILLEMET Timothé",vitesse!F:F)</f>
        <v>8</v>
      </c>
      <c r="E15" s="62">
        <f>SUMIF(adresse!C:C,"GUILLEMET Timothé",adresse!H:H)</f>
        <v>3</v>
      </c>
      <c r="F15" s="62">
        <f>SUMIF(Route!C:C,"GUILLEMET Timothé",Route!E:E)</f>
        <v>3</v>
      </c>
      <c r="G15" s="61">
        <f>SUM(D15:F15)</f>
        <v>14</v>
      </c>
      <c r="H15" s="57"/>
      <c r="I15" s="58"/>
    </row>
    <row r="16" spans="1:9" s="15" customFormat="1" ht="15" customHeight="1" x14ac:dyDescent="0.2">
      <c r="A16" s="61">
        <v>3</v>
      </c>
      <c r="B16" s="96" t="s">
        <v>94</v>
      </c>
      <c r="C16" s="95" t="s">
        <v>173</v>
      </c>
      <c r="D16" s="62">
        <f>SUMIF(vitesse!C:C,"JAN Ewen",vitesse!F:F)</f>
        <v>11</v>
      </c>
      <c r="E16" s="62">
        <f>SUMIF(adresse!C:C,"JAN Ewen",adresse!H:H)</f>
        <v>1</v>
      </c>
      <c r="F16" s="62">
        <f>SUMIF(Route!C:C,"JAN Ewen",Route!E:E)</f>
        <v>11</v>
      </c>
      <c r="G16" s="61">
        <f>SUM(D16:F16)</f>
        <v>23</v>
      </c>
      <c r="H16" s="30"/>
      <c r="I16" s="31"/>
    </row>
    <row r="17" spans="1:9" s="15" customFormat="1" ht="15" customHeight="1" x14ac:dyDescent="0.2">
      <c r="A17" s="61">
        <v>4</v>
      </c>
      <c r="B17" s="94" t="s">
        <v>112</v>
      </c>
      <c r="C17" s="95" t="s">
        <v>170</v>
      </c>
      <c r="D17" s="62">
        <f>SUMIF(vitesse!C:C,"GUEGAN Elouen",vitesse!F:F)</f>
        <v>5</v>
      </c>
      <c r="E17" s="62">
        <f>SUMIF(adresse!C:C,"GUEGAN Elouen",adresse!H:H)</f>
        <v>15</v>
      </c>
      <c r="F17" s="62">
        <f>SUMIF(Route!C:C,"GUEGAN Elouen",Route!E:E)</f>
        <v>4</v>
      </c>
      <c r="G17" s="61">
        <f>SUM(D17:F17)</f>
        <v>24</v>
      </c>
      <c r="H17" s="30"/>
      <c r="I17" s="31"/>
    </row>
    <row r="18" spans="1:9" s="15" customFormat="1" ht="15" customHeight="1" x14ac:dyDescent="0.2">
      <c r="A18" s="61">
        <v>5</v>
      </c>
      <c r="B18" s="94" t="s">
        <v>149</v>
      </c>
      <c r="C18" s="95" t="s">
        <v>177</v>
      </c>
      <c r="D18" s="62">
        <f>SUMIF(vitesse!C:C,"PERESSE ALAN",vitesse!F:F)</f>
        <v>6</v>
      </c>
      <c r="E18" s="62">
        <f>SUMIF(adresse!C:C,"PERESSE ALAN",adresse!H:H)</f>
        <v>19</v>
      </c>
      <c r="F18" s="62">
        <f>SUMIF(Route!C:C,"PERESSE ALAN",Route!E:E)</f>
        <v>5</v>
      </c>
      <c r="G18" s="61">
        <f>SUM(D18:F18)</f>
        <v>30</v>
      </c>
      <c r="H18" s="30"/>
      <c r="I18" s="31"/>
    </row>
    <row r="19" spans="1:9" s="15" customFormat="1" ht="15" customHeight="1" x14ac:dyDescent="0.2">
      <c r="A19" s="61">
        <v>6</v>
      </c>
      <c r="B19" s="93" t="s">
        <v>138</v>
      </c>
      <c r="C19" s="92" t="s">
        <v>175</v>
      </c>
      <c r="D19" s="62">
        <f>SUMIF(vitesse!C:C,"PHILIPPE EVA (F)",vitesse!F:F)</f>
        <v>10</v>
      </c>
      <c r="E19" s="62">
        <f>SUMIF(adresse!C:C,"PHILIPPE EVA (F)",adresse!H:H)</f>
        <v>14</v>
      </c>
      <c r="F19" s="62">
        <f>SUMIF(Route!C:C,"PHILIPPE EVA (F)",Route!E:E)</f>
        <v>13</v>
      </c>
      <c r="G19" s="61">
        <f>SUM(D19:F19)</f>
        <v>37</v>
      </c>
      <c r="H19" s="30"/>
      <c r="I19" s="31"/>
    </row>
    <row r="20" spans="1:9" s="15" customFormat="1" ht="15" customHeight="1" x14ac:dyDescent="0.2">
      <c r="A20" s="61">
        <v>7</v>
      </c>
      <c r="B20" s="96" t="s">
        <v>103</v>
      </c>
      <c r="C20" s="95" t="s">
        <v>172</v>
      </c>
      <c r="D20" s="62">
        <f>SUMIF(vitesse!C:C,"DOLTAIRE ALEX",vitesse!F:F)</f>
        <v>3</v>
      </c>
      <c r="E20" s="62">
        <f>SUMIF(adresse!C:C,"DOLTAIRE ALEX",adresse!H:H)</f>
        <v>28</v>
      </c>
      <c r="F20" s="62">
        <f>SUMIF(Route!C:C,"DOLTAIRE ALEX",Route!E:E)</f>
        <v>6</v>
      </c>
      <c r="G20" s="61">
        <f>SUM(D20:F20)</f>
        <v>37</v>
      </c>
      <c r="H20" s="30"/>
      <c r="I20" s="31"/>
    </row>
    <row r="21" spans="1:9" s="15" customFormat="1" ht="15" customHeight="1" x14ac:dyDescent="0.2">
      <c r="A21" s="61">
        <v>8</v>
      </c>
      <c r="B21" s="96" t="s">
        <v>105</v>
      </c>
      <c r="C21" s="95" t="s">
        <v>173</v>
      </c>
      <c r="D21" s="62">
        <f>SUMIF(vitesse!C:C,"KERBARH Yannis",vitesse!F:F)</f>
        <v>13</v>
      </c>
      <c r="E21" s="62">
        <f>SUMIF(adresse!C:C,"KERBARH Yannis",adresse!H:H)</f>
        <v>24</v>
      </c>
      <c r="F21" s="62">
        <f>SUMIF(Route!C:C,"KERBARH Yannis",Route!E:E)</f>
        <v>1</v>
      </c>
      <c r="G21" s="61">
        <f>SUM(D21:F21)</f>
        <v>38</v>
      </c>
      <c r="H21" s="30"/>
      <c r="I21" s="31"/>
    </row>
    <row r="22" spans="1:9" s="15" customFormat="1" ht="15" customHeight="1" x14ac:dyDescent="0.2">
      <c r="A22" s="61">
        <v>9</v>
      </c>
      <c r="B22" s="96" t="s">
        <v>71</v>
      </c>
      <c r="C22" s="95" t="s">
        <v>172</v>
      </c>
      <c r="D22" s="62">
        <f>SUMIF(vitesse!C:C,"EVENO HUGO",vitesse!F:F)</f>
        <v>7</v>
      </c>
      <c r="E22" s="62">
        <f>SUMIF(adresse!C:C,"EVENO HUGO",adresse!H:H)</f>
        <v>20</v>
      </c>
      <c r="F22" s="62">
        <f>SUMIF(Route!C:C,"EVENO HUGO",Route!E:E)</f>
        <v>12</v>
      </c>
      <c r="G22" s="61">
        <f>SUM(D22:F22)</f>
        <v>39</v>
      </c>
      <c r="H22" s="30"/>
      <c r="I22" s="31"/>
    </row>
    <row r="23" spans="1:9" s="15" customFormat="1" ht="15" customHeight="1" x14ac:dyDescent="0.2">
      <c r="A23" s="61">
        <v>10</v>
      </c>
      <c r="B23" s="96" t="s">
        <v>114</v>
      </c>
      <c r="C23" s="95" t="s">
        <v>173</v>
      </c>
      <c r="D23" s="62">
        <f>SUMIF(vitesse!C:C,"LE GUILLOUX Evan",vitesse!F:F)</f>
        <v>14</v>
      </c>
      <c r="E23" s="62">
        <f>SUMIF(adresse!C:C,"LE GUILLOUX Evan",adresse!H:H)</f>
        <v>10</v>
      </c>
      <c r="F23" s="62">
        <f>SUMIF(Route!C:C,"LE GUILLOUX Evan",Route!E:E)</f>
        <v>16</v>
      </c>
      <c r="G23" s="61">
        <f>SUM(D23:F23)</f>
        <v>40</v>
      </c>
      <c r="H23" s="30"/>
      <c r="I23" s="31"/>
    </row>
    <row r="24" spans="1:9" s="15" customFormat="1" ht="15" customHeight="1" x14ac:dyDescent="0.2">
      <c r="A24" s="61">
        <v>11</v>
      </c>
      <c r="B24" s="96" t="s">
        <v>73</v>
      </c>
      <c r="C24" s="95" t="s">
        <v>172</v>
      </c>
      <c r="D24" s="62">
        <f>SUMIF(vitesse!C:C,"ORTEGA MARTIN THIBAULT",vitesse!F:F)</f>
        <v>28</v>
      </c>
      <c r="E24" s="62">
        <f>SUMIF(adresse!C:C,"ORTEGA MARTIN THIBAULT",adresse!H:H)</f>
        <v>13</v>
      </c>
      <c r="F24" s="62">
        <f>SUMIF(Route!C:C,"ORTEGA MARTIN THIBAULT",Route!E:E)</f>
        <v>9</v>
      </c>
      <c r="G24" s="61">
        <f>SUM(D24:F24)</f>
        <v>50</v>
      </c>
      <c r="H24" s="30"/>
      <c r="I24" s="31"/>
    </row>
    <row r="25" spans="1:9" s="15" customFormat="1" ht="15" customHeight="1" x14ac:dyDescent="0.2">
      <c r="A25" s="61">
        <v>12</v>
      </c>
      <c r="B25" s="96" t="s">
        <v>121</v>
      </c>
      <c r="C25" s="95" t="s">
        <v>172</v>
      </c>
      <c r="D25" s="62">
        <f>SUMIF(vitesse!C:C,"GENDRY JAROD",vitesse!F:F)</f>
        <v>22</v>
      </c>
      <c r="E25" s="62">
        <f>SUMIF(adresse!C:C,"GENDRY JAROD",adresse!H:H)</f>
        <v>26</v>
      </c>
      <c r="F25" s="62">
        <f>SUMIF(Route!C:C,"GENDRY JAROD",Route!E:E)</f>
        <v>8</v>
      </c>
      <c r="G25" s="61">
        <f>SUM(D25:F25)</f>
        <v>56</v>
      </c>
      <c r="H25" s="30"/>
      <c r="I25" s="31"/>
    </row>
    <row r="26" spans="1:9" s="15" customFormat="1" ht="15" customHeight="1" x14ac:dyDescent="0.2">
      <c r="A26" s="61">
        <v>13</v>
      </c>
      <c r="B26" s="94" t="s">
        <v>139</v>
      </c>
      <c r="C26" s="95" t="s">
        <v>177</v>
      </c>
      <c r="D26" s="62">
        <f>SUMIF(vitesse!C:C,"KEBDANI TITOUAN",vitesse!F:F)</f>
        <v>25</v>
      </c>
      <c r="E26" s="62">
        <f>SUMIF(adresse!C:C,"KEBDANI TITOUAN",adresse!H:H)</f>
        <v>18</v>
      </c>
      <c r="F26" s="62">
        <f>SUMIF(Route!C:C,"KEBDANI TITOUAN",Route!E:E)</f>
        <v>15</v>
      </c>
      <c r="G26" s="61">
        <f>SUM(D26:F26)</f>
        <v>58</v>
      </c>
      <c r="H26" s="30"/>
      <c r="I26" s="31"/>
    </row>
    <row r="27" spans="1:9" s="15" customFormat="1" ht="15" customHeight="1" x14ac:dyDescent="0.2">
      <c r="A27" s="61">
        <v>14</v>
      </c>
      <c r="B27" s="94" t="s">
        <v>118</v>
      </c>
      <c r="C27" s="95" t="s">
        <v>178</v>
      </c>
      <c r="D27" s="62">
        <f>SUMIF(vitesse!C:C,"LOUSSOUARN LUCAS",vitesse!F:F)</f>
        <v>16</v>
      </c>
      <c r="E27" s="62">
        <f>SUMIF(adresse!C:C,"LOUSSOUARN LUCAS",adresse!H:H)</f>
        <v>17</v>
      </c>
      <c r="F27" s="62">
        <f>SUMIF(Route!C:C,"LOUSSOUARN LUCAS",Route!E:E)</f>
        <v>26</v>
      </c>
      <c r="G27" s="61">
        <f>SUM(D27:F27)</f>
        <v>59</v>
      </c>
      <c r="H27" s="30"/>
      <c r="I27" s="31"/>
    </row>
    <row r="28" spans="1:9" x14ac:dyDescent="0.2">
      <c r="A28" s="61">
        <v>15</v>
      </c>
      <c r="B28" s="94" t="s">
        <v>124</v>
      </c>
      <c r="C28" s="95" t="s">
        <v>175</v>
      </c>
      <c r="D28" s="62">
        <f>SUMIF(vitesse!C:C,"LE DEVEHAT YOANN",vitesse!F:F)</f>
        <v>31</v>
      </c>
      <c r="E28" s="62">
        <f>SUMIF(adresse!C:C,"LE DEVEHAT YOANN",adresse!H:H)</f>
        <v>6</v>
      </c>
      <c r="F28" s="62">
        <f>SUMIF(Route!C:C,"LE DEVEHAT YOANN",Route!E:E)</f>
        <v>24</v>
      </c>
      <c r="G28" s="61">
        <f>SUM(D28:F28)</f>
        <v>61</v>
      </c>
      <c r="H28" s="57"/>
      <c r="I28" s="58"/>
    </row>
    <row r="29" spans="1:9" x14ac:dyDescent="0.2">
      <c r="A29" s="61">
        <v>16</v>
      </c>
      <c r="B29" s="94" t="s">
        <v>141</v>
      </c>
      <c r="C29" s="95" t="s">
        <v>170</v>
      </c>
      <c r="D29" s="62">
        <f>SUMIF(vitesse!C:C," KEROUEDAN  Quentin",vitesse!F:F)</f>
        <v>9</v>
      </c>
      <c r="E29" s="62">
        <f>SUMIF(adresse!C:C," KEROUEDAN  Quentin",adresse!H:H)</f>
        <v>25</v>
      </c>
      <c r="F29" s="62">
        <f>SUMIF(Route!C:C," KEROUEDAN  Quentin",Route!E:E)</f>
        <v>27</v>
      </c>
      <c r="G29" s="61">
        <f>SUM(D29:F29)</f>
        <v>61</v>
      </c>
      <c r="H29" s="30"/>
      <c r="I29" s="31"/>
    </row>
    <row r="30" spans="1:9" x14ac:dyDescent="0.2">
      <c r="A30" s="61">
        <v>17</v>
      </c>
      <c r="B30" s="94" t="s">
        <v>90</v>
      </c>
      <c r="C30" s="95" t="s">
        <v>91</v>
      </c>
      <c r="D30" s="62">
        <f>SUMIF(vitesse!C:C,"ETIENNE Amaury",vitesse!F:F)</f>
        <v>34</v>
      </c>
      <c r="E30" s="62">
        <f>SUMIF(adresse!C:C,"ETIENNE Amaury",adresse!H:H)</f>
        <v>21</v>
      </c>
      <c r="F30" s="62">
        <f>SUMIF(Route!C:C,"ETIENNE Amaury",Route!E:E)</f>
        <v>7</v>
      </c>
      <c r="G30" s="61">
        <f>SUM(D30:F30)</f>
        <v>62</v>
      </c>
      <c r="H30" s="30"/>
      <c r="I30" s="31"/>
    </row>
    <row r="31" spans="1:9" x14ac:dyDescent="0.2">
      <c r="A31" s="61">
        <v>18</v>
      </c>
      <c r="B31" s="94" t="s">
        <v>128</v>
      </c>
      <c r="C31" s="95" t="s">
        <v>170</v>
      </c>
      <c r="D31" s="62">
        <f>SUMIF(vitesse!C:C,"DUVAL Enzo",vitesse!F:F)</f>
        <v>23</v>
      </c>
      <c r="E31" s="62">
        <f>SUMIF(adresse!C:C,"DUVAL Enzo",adresse!H:H)</f>
        <v>9</v>
      </c>
      <c r="F31" s="62">
        <f>SUMIF(Route!C:C,"DUVAL Enzo",Route!E:E)</f>
        <v>31</v>
      </c>
      <c r="G31" s="61">
        <f>SUM(D31:F31)</f>
        <v>63</v>
      </c>
      <c r="H31" s="30"/>
      <c r="I31" s="31"/>
    </row>
    <row r="32" spans="1:9" ht="15.75" customHeight="1" x14ac:dyDescent="0.2">
      <c r="A32" s="61">
        <v>19</v>
      </c>
      <c r="B32" s="94" t="s">
        <v>158</v>
      </c>
      <c r="C32" s="95" t="s">
        <v>170</v>
      </c>
      <c r="D32" s="62">
        <f>SUMIF(vitesse!C:C,"CAMBAUD-PINON Marius",vitesse!F:F)</f>
        <v>1</v>
      </c>
      <c r="E32" s="62">
        <f>SUMIF(adresse!C:C,"CAMBAUD-PINON Marius",adresse!H:H)</f>
        <v>44</v>
      </c>
      <c r="F32" s="62">
        <f>SUMIF(Route!C:C,"CAMBAUD-PINON Marius",Route!E:E)</f>
        <v>18</v>
      </c>
      <c r="G32" s="61">
        <f>SUM(D32:F32)</f>
        <v>63</v>
      </c>
    </row>
    <row r="33" spans="1:8" ht="15.75" customHeight="1" x14ac:dyDescent="0.2">
      <c r="A33" s="61">
        <v>20</v>
      </c>
      <c r="B33" s="93" t="s">
        <v>135</v>
      </c>
      <c r="C33" s="92" t="s">
        <v>170</v>
      </c>
      <c r="D33" s="62">
        <f>SUMIF(vitesse!C:C,"LOHEZIC  LE PALLEC Lou (F)",vitesse!F:F)</f>
        <v>20</v>
      </c>
      <c r="E33" s="62">
        <f>SUMIF(adresse!C:C,"LOHEZIC  LE PALLEC Lou (F)",adresse!H:H)</f>
        <v>5</v>
      </c>
      <c r="F33" s="62">
        <f>SUMIF(Route!C:C,"LOHEZIC  LE PALLEC Lou (F)",Route!E:E)</f>
        <v>39</v>
      </c>
      <c r="G33" s="61">
        <f>SUM(D33:F33)</f>
        <v>64</v>
      </c>
    </row>
    <row r="34" spans="1:8" x14ac:dyDescent="0.2">
      <c r="A34" s="61">
        <v>21</v>
      </c>
      <c r="B34" s="94" t="s">
        <v>56</v>
      </c>
      <c r="C34" s="95" t="s">
        <v>181</v>
      </c>
      <c r="D34" s="62">
        <f>SUMIF(vitesse!C:C,"MARCHAND ANTONIN",vitesse!F:F)</f>
        <v>29</v>
      </c>
      <c r="E34" s="62">
        <f>SUMIF(adresse!C:C,"MARCHAND ANTONIN",adresse!H:H)</f>
        <v>29</v>
      </c>
      <c r="F34" s="62">
        <f>SUMIF(Route!C:C,"MARCHAND ANTONIN",Route!E:E)</f>
        <v>19</v>
      </c>
      <c r="G34" s="61">
        <f>SUM(D34:F34)</f>
        <v>77</v>
      </c>
    </row>
    <row r="35" spans="1:8" x14ac:dyDescent="0.2">
      <c r="A35" s="61">
        <v>22</v>
      </c>
      <c r="B35" s="94" t="s">
        <v>120</v>
      </c>
      <c r="C35" s="95" t="s">
        <v>170</v>
      </c>
      <c r="D35" s="62">
        <f>SUMIF(vitesse!C:C,"TULOW Sacha",vitesse!F:F)</f>
        <v>18</v>
      </c>
      <c r="E35" s="62">
        <f>SUMIF(adresse!C:C,"TULOW Sacha",adresse!H:H)</f>
        <v>50</v>
      </c>
      <c r="F35" s="62">
        <f>SUMIF(Route!C:C,"TULOW Sacha",Route!E:E)</f>
        <v>10</v>
      </c>
      <c r="G35" s="61">
        <f>SUM(D35:F35)</f>
        <v>78</v>
      </c>
      <c r="H35" s="59"/>
    </row>
    <row r="36" spans="1:8" ht="15.75" customHeight="1" x14ac:dyDescent="0.2">
      <c r="A36" s="61">
        <v>23</v>
      </c>
      <c r="B36" s="94" t="s">
        <v>166</v>
      </c>
      <c r="C36" s="95" t="s">
        <v>170</v>
      </c>
      <c r="D36" s="62">
        <f>SUMIF(vitesse!C:C,"KLEWAIS Dylan",vitesse!F:F)</f>
        <v>12</v>
      </c>
      <c r="E36" s="62">
        <f>SUMIF(adresse!C:C,"KLEWAIS Dylan",adresse!H:H)</f>
        <v>23</v>
      </c>
      <c r="F36" s="62">
        <f>SUMIF(Route!C:C,"KLEWAIS Dylan",Route!E:E)</f>
        <v>50</v>
      </c>
      <c r="G36" s="61">
        <f>SUM(D36:F36)</f>
        <v>85</v>
      </c>
    </row>
    <row r="37" spans="1:8" x14ac:dyDescent="0.2">
      <c r="A37" s="61">
        <v>24</v>
      </c>
      <c r="B37" s="93" t="s">
        <v>102</v>
      </c>
      <c r="C37" s="92" t="s">
        <v>170</v>
      </c>
      <c r="D37" s="62">
        <f>SUMIF(vitesse!C:C,"DREANO Clara (F)",vitesse!F:F)</f>
        <v>54</v>
      </c>
      <c r="E37" s="62">
        <f>SUMIF(adresse!C:C,"DREANO Clara (F)",adresse!H:H)</f>
        <v>7</v>
      </c>
      <c r="F37" s="62">
        <f>SUMIF(Route!C:C,"DREANO Clara (F)",Route!E:E)</f>
        <v>28</v>
      </c>
      <c r="G37" s="61">
        <f>SUM(D37:F37)</f>
        <v>89</v>
      </c>
    </row>
    <row r="38" spans="1:8" x14ac:dyDescent="0.2">
      <c r="A38" s="61">
        <v>25</v>
      </c>
      <c r="B38" s="93" t="s">
        <v>107</v>
      </c>
      <c r="C38" s="92" t="s">
        <v>175</v>
      </c>
      <c r="D38" s="62">
        <f>SUMIF(vitesse!C:C,"LE CAVIL KENZA (F)",vitesse!F:F)</f>
        <v>24</v>
      </c>
      <c r="E38" s="62">
        <f>SUMIF(adresse!C:C,"LE CAVIL KENZA (F)",adresse!H:H)</f>
        <v>27</v>
      </c>
      <c r="F38" s="62">
        <f>SUMIF(Route!C:C,"LE CAVIL KENZA (F)",Route!E:E)</f>
        <v>38</v>
      </c>
      <c r="G38" s="61">
        <f>SUM(D38:F38)</f>
        <v>89</v>
      </c>
    </row>
    <row r="39" spans="1:8" x14ac:dyDescent="0.2">
      <c r="A39" s="61">
        <v>26</v>
      </c>
      <c r="B39" s="94" t="s">
        <v>122</v>
      </c>
      <c r="C39" s="95" t="s">
        <v>181</v>
      </c>
      <c r="D39" s="62">
        <f>SUMIF(vitesse!C:C,"LE DUC JESSY",vitesse!F:F)</f>
        <v>46</v>
      </c>
      <c r="E39" s="62">
        <f>SUMIF(adresse!C:C,"LE DUC JESSY",adresse!H:H)</f>
        <v>2</v>
      </c>
      <c r="F39" s="62">
        <f>SUMIF(Route!C:C,"LE DUC JESSY",Route!E:E)</f>
        <v>44</v>
      </c>
      <c r="G39" s="61">
        <f>SUM(D39:F39)</f>
        <v>92</v>
      </c>
    </row>
    <row r="40" spans="1:8" x14ac:dyDescent="0.2">
      <c r="A40" s="61">
        <v>27</v>
      </c>
      <c r="B40" s="96" t="s">
        <v>70</v>
      </c>
      <c r="C40" s="95" t="s">
        <v>172</v>
      </c>
      <c r="D40" s="62">
        <f>SUMIF(vitesse!C:C,"BORDAS EVAN",vitesse!F:F)</f>
        <v>48</v>
      </c>
      <c r="E40" s="62">
        <f>SUMIF(adresse!C:C,"BORDAS EVAN",adresse!H:H)</f>
        <v>33</v>
      </c>
      <c r="F40" s="62">
        <f>SUMIF(Route!C:C,"BORDAS EVAN",Route!E:E)</f>
        <v>17</v>
      </c>
      <c r="G40" s="61">
        <f>SUM(D40:F40)</f>
        <v>98</v>
      </c>
    </row>
    <row r="41" spans="1:8" x14ac:dyDescent="0.2">
      <c r="A41" s="61">
        <v>28</v>
      </c>
      <c r="B41" s="94" t="s">
        <v>168</v>
      </c>
      <c r="C41" s="95" t="s">
        <v>170</v>
      </c>
      <c r="D41" s="62">
        <f>SUMIF(vitesse!C:C,"LE PALLEC  Mathis",vitesse!F:F)</f>
        <v>73</v>
      </c>
      <c r="E41" s="62">
        <f>SUMIF(adresse!C:C,"LE PALLEC  Mathis",adresse!H:H)</f>
        <v>8</v>
      </c>
      <c r="F41" s="62">
        <f>SUMIF(Route!C:C,"LE PALLEC  Mathis",Route!E:E)</f>
        <v>20</v>
      </c>
      <c r="G41" s="61">
        <f>SUM(D41:F41)</f>
        <v>101</v>
      </c>
    </row>
    <row r="42" spans="1:8" x14ac:dyDescent="0.2">
      <c r="A42" s="61">
        <v>29</v>
      </c>
      <c r="B42" s="96" t="s">
        <v>136</v>
      </c>
      <c r="C42" s="95" t="s">
        <v>172</v>
      </c>
      <c r="D42" s="62">
        <f>SUMIF(vitesse!C:C,"LE NY MARTIN",vitesse!F:F)</f>
        <v>30</v>
      </c>
      <c r="E42" s="62">
        <f>SUMIF(adresse!C:C,"LE NY MARTIN",adresse!H:H)</f>
        <v>41</v>
      </c>
      <c r="F42" s="62">
        <f>SUMIF(Route!C:C,"LE NY MARTIN",Route!E:E)</f>
        <v>30</v>
      </c>
      <c r="G42" s="61">
        <f>SUM(D42:F42)</f>
        <v>101</v>
      </c>
    </row>
    <row r="43" spans="1:8" ht="15.75" customHeight="1" x14ac:dyDescent="0.2">
      <c r="A43" s="61">
        <v>30</v>
      </c>
      <c r="B43" s="93" t="s">
        <v>76</v>
      </c>
      <c r="C43" s="92" t="s">
        <v>169</v>
      </c>
      <c r="D43" s="62">
        <f>SUMIF(vitesse!C:C,"PASCO Coralie (F)",vitesse!F:F)</f>
        <v>41</v>
      </c>
      <c r="E43" s="62">
        <f>SUMIF(adresse!C:C,"PASCO Coralie (F)",adresse!H:H)</f>
        <v>12</v>
      </c>
      <c r="F43" s="62">
        <f>SUMIF(Route!C:C,"PASCO Coralie (F)",Route!E:E)</f>
        <v>52</v>
      </c>
      <c r="G43" s="61">
        <f>SUM(D43:F43)</f>
        <v>105</v>
      </c>
    </row>
    <row r="44" spans="1:8" x14ac:dyDescent="0.2">
      <c r="A44" s="61">
        <v>31</v>
      </c>
      <c r="B44" s="94" t="s">
        <v>97</v>
      </c>
      <c r="C44" s="95" t="s">
        <v>175</v>
      </c>
      <c r="D44" s="62">
        <f>SUMIF(vitesse!C:C,"LAREUR ALEXANDRE",vitesse!F:F)</f>
        <v>19</v>
      </c>
      <c r="E44" s="62">
        <f>SUMIF(adresse!C:C,"LAREUR ALEXANDRE",adresse!H:H)</f>
        <v>57</v>
      </c>
      <c r="F44" s="62">
        <f>SUMIF(Route!C:C,"LAREUR ALEXANDRE",Route!E:E)</f>
        <v>29</v>
      </c>
      <c r="G44" s="61">
        <f>SUM(D44:F44)</f>
        <v>105</v>
      </c>
    </row>
    <row r="45" spans="1:8" x14ac:dyDescent="0.2">
      <c r="A45" s="61">
        <v>32</v>
      </c>
      <c r="B45" s="94" t="s">
        <v>133</v>
      </c>
      <c r="C45" s="95" t="s">
        <v>177</v>
      </c>
      <c r="D45" s="62">
        <f>SUMIF(vitesse!C:C,"HOURMAN MATEO",vitesse!F:F)</f>
        <v>2</v>
      </c>
      <c r="E45" s="62">
        <f>SUMIF(adresse!C:C,"HOURMAN MATEO",adresse!H:H)</f>
        <v>60</v>
      </c>
      <c r="F45" s="62">
        <f>SUMIF(Route!C:C,"HOURMAN MATEO",Route!E:E)</f>
        <v>43</v>
      </c>
      <c r="G45" s="61">
        <f>SUM(D45:F45)</f>
        <v>105</v>
      </c>
    </row>
    <row r="46" spans="1:8" x14ac:dyDescent="0.2">
      <c r="A46" s="61">
        <v>33</v>
      </c>
      <c r="B46" s="96" t="s">
        <v>129</v>
      </c>
      <c r="C46" s="95" t="s">
        <v>172</v>
      </c>
      <c r="D46" s="62">
        <f>SUMIF(vitesse!C:C,"GODIVEAUX JULIEN",vitesse!F:F)</f>
        <v>35</v>
      </c>
      <c r="E46" s="62">
        <f>SUMIF(adresse!C:C,"GODIVEAUX JULIEN",adresse!H:H)</f>
        <v>54</v>
      </c>
      <c r="F46" s="62">
        <f>SUMIF(Route!C:C,"GODIVEAUX JULIEN",Route!E:E)</f>
        <v>22</v>
      </c>
      <c r="G46" s="61">
        <f>SUM(D46:F46)</f>
        <v>111</v>
      </c>
    </row>
    <row r="47" spans="1:8" x14ac:dyDescent="0.2">
      <c r="A47" s="61">
        <v>34</v>
      </c>
      <c r="B47" s="93" t="s">
        <v>160</v>
      </c>
      <c r="C47" s="92" t="s">
        <v>170</v>
      </c>
      <c r="D47" s="62">
        <f>SUMIF(vitesse!C:C,"MOISAN  Camille (F)",vitesse!F:F)</f>
        <v>39</v>
      </c>
      <c r="E47" s="62">
        <f>SUMIF(adresse!C:C,"MOISAN  Camille (F)",adresse!H:H)</f>
        <v>11</v>
      </c>
      <c r="F47" s="62">
        <f>SUMIF(Route!C:C,"MOISAN  Camille (F)",Route!E:E)</f>
        <v>63</v>
      </c>
      <c r="G47" s="61">
        <f>SUM(D47:F47)</f>
        <v>113</v>
      </c>
    </row>
    <row r="48" spans="1:8" x14ac:dyDescent="0.2">
      <c r="A48" s="61">
        <v>35</v>
      </c>
      <c r="B48" s="100" t="s">
        <v>131</v>
      </c>
      <c r="C48" s="92" t="s">
        <v>173</v>
      </c>
      <c r="D48" s="62">
        <f>SUMIF(vitesse!C:C,"CONANEC Inès (F)",vitesse!F:F)</f>
        <v>57</v>
      </c>
      <c r="E48" s="62">
        <f>SUMIF(adresse!C:C,"CONANEC Inès (F)",adresse!H:H)</f>
        <v>37</v>
      </c>
      <c r="F48" s="62">
        <f>SUMIF(Route!C:C,"CONANEC Inès (F)",Route!E:E)</f>
        <v>25</v>
      </c>
      <c r="G48" s="61">
        <f>SUM(D48:F48)</f>
        <v>119</v>
      </c>
    </row>
    <row r="49" spans="1:7" x14ac:dyDescent="0.2">
      <c r="A49" s="61">
        <v>36</v>
      </c>
      <c r="B49" s="96" t="s">
        <v>123</v>
      </c>
      <c r="C49" s="95" t="s">
        <v>173</v>
      </c>
      <c r="D49" s="62">
        <f>SUMIF(vitesse!C:C,"JUBIN Meven",vitesse!F:F)</f>
        <v>37</v>
      </c>
      <c r="E49" s="62">
        <f>SUMIF(adresse!C:C,"JUBIN Meven",adresse!H:H)</f>
        <v>43</v>
      </c>
      <c r="F49" s="62">
        <f>SUMIF(Route!C:C,"JUBIN Meven",Route!E:E)</f>
        <v>41</v>
      </c>
      <c r="G49" s="61">
        <f>SUM(D49:F49)</f>
        <v>121</v>
      </c>
    </row>
    <row r="50" spans="1:7" x14ac:dyDescent="0.2">
      <c r="A50" s="61">
        <v>37</v>
      </c>
      <c r="B50" s="96" t="s">
        <v>82</v>
      </c>
      <c r="C50" s="95" t="s">
        <v>174</v>
      </c>
      <c r="D50" s="62">
        <f>SUMIF(vitesse!C:C,"GUYOT/GIGUET Noé",vitesse!F:F)</f>
        <v>52</v>
      </c>
      <c r="E50" s="62">
        <f>SUMIF(adresse!C:C,"GUYOT/GIGUET Noé",adresse!H:H)</f>
        <v>35</v>
      </c>
      <c r="F50" s="62">
        <f>SUMIF(Route!C:C,"GUYOT/GIGUET Noé",Route!E:E)</f>
        <v>35</v>
      </c>
      <c r="G50" s="61">
        <f>SUM(D50:F50)</f>
        <v>122</v>
      </c>
    </row>
    <row r="51" spans="1:7" x14ac:dyDescent="0.2">
      <c r="A51" s="61">
        <v>38</v>
      </c>
      <c r="B51" s="94" t="s">
        <v>89</v>
      </c>
      <c r="C51" s="95" t="s">
        <v>169</v>
      </c>
      <c r="D51" s="62">
        <f>SUMIF(vitesse!C:C,"LE BELLEC Enzo",vitesse!F:F)</f>
        <v>58</v>
      </c>
      <c r="E51" s="62">
        <f>SUMIF(adresse!C:C,"LE BELLEC Enzo",adresse!H:H)</f>
        <v>32</v>
      </c>
      <c r="F51" s="62">
        <f>SUMIF(Route!C:C,"LE BELLEC Enzo",Route!E:E)</f>
        <v>36</v>
      </c>
      <c r="G51" s="61">
        <f>SUM(D51:F51)</f>
        <v>126</v>
      </c>
    </row>
    <row r="52" spans="1:7" x14ac:dyDescent="0.2">
      <c r="A52" s="61">
        <v>39</v>
      </c>
      <c r="B52" s="94" t="s">
        <v>104</v>
      </c>
      <c r="C52" s="95" t="s">
        <v>171</v>
      </c>
      <c r="D52" s="62">
        <f>SUMIF(vitesse!C:C,"CARRE NOAH",vitesse!F:F)</f>
        <v>17</v>
      </c>
      <c r="E52" s="62">
        <f>SUMIF(adresse!C:C,"CARRE NOAH",adresse!H:H)</f>
        <v>42</v>
      </c>
      <c r="F52" s="62">
        <f>SUMIF(Route!C:C,"CARRE NOAH",Route!E:E)</f>
        <v>67</v>
      </c>
      <c r="G52" s="61">
        <f>SUM(D52:F52)</f>
        <v>126</v>
      </c>
    </row>
    <row r="53" spans="1:7" x14ac:dyDescent="0.2">
      <c r="A53" s="61">
        <v>40</v>
      </c>
      <c r="B53" s="94" t="s">
        <v>111</v>
      </c>
      <c r="C53" s="97" t="s">
        <v>182</v>
      </c>
      <c r="D53" s="62">
        <f>SUMIF(vitesse!C:C,"BIHEL CLEMENT",vitesse!F:F)</f>
        <v>33</v>
      </c>
      <c r="E53" s="62">
        <f>SUMIF(adresse!C:C,"BIHEL CLEMENT",adresse!H:H)</f>
        <v>61</v>
      </c>
      <c r="F53" s="62">
        <f>SUMIF(Route!C:C,"BIHEL CLEMENT",Route!E:E)</f>
        <v>34</v>
      </c>
      <c r="G53" s="61">
        <f>SUM(D53:F53)</f>
        <v>128</v>
      </c>
    </row>
    <row r="54" spans="1:7" x14ac:dyDescent="0.2">
      <c r="A54" s="61">
        <v>41</v>
      </c>
      <c r="B54" s="94" t="s">
        <v>189</v>
      </c>
      <c r="C54" s="95" t="s">
        <v>182</v>
      </c>
      <c r="D54" s="62">
        <f>SUMIF(vitesse!C:C,"GUILLAUME Gaëtan",vitesse!F:F)</f>
        <v>56</v>
      </c>
      <c r="E54" s="62">
        <f>SUMIF(adresse!C:C,"GUILLAUME Gaëtan",adresse!H:H)</f>
        <v>22</v>
      </c>
      <c r="F54" s="62">
        <f>SUMIF(Route!C:C,"GUILLAUME Gaëtan",Route!E:E)</f>
        <v>51</v>
      </c>
      <c r="G54" s="61">
        <f>SUM(D54:F54)</f>
        <v>129</v>
      </c>
    </row>
    <row r="55" spans="1:7" x14ac:dyDescent="0.2">
      <c r="A55" s="61">
        <v>42</v>
      </c>
      <c r="B55" s="94" t="s">
        <v>146</v>
      </c>
      <c r="C55" s="95" t="s">
        <v>170</v>
      </c>
      <c r="D55" s="62">
        <f>SUMIF(vitesse!C:C,"DUVAL Ilan",vitesse!F:F)</f>
        <v>27</v>
      </c>
      <c r="E55" s="62">
        <f>SUMIF(adresse!C:C,"DUVAL Ilan",adresse!H:H)</f>
        <v>49</v>
      </c>
      <c r="F55" s="62">
        <f>SUMIF(Route!C:C,"DUVAL Ilan",Route!E:E)</f>
        <v>53</v>
      </c>
      <c r="G55" s="61">
        <f>SUM(D55:F55)</f>
        <v>129</v>
      </c>
    </row>
    <row r="56" spans="1:7" x14ac:dyDescent="0.2">
      <c r="A56" s="61">
        <v>43</v>
      </c>
      <c r="B56" s="94" t="s">
        <v>167</v>
      </c>
      <c r="C56" s="95" t="s">
        <v>170</v>
      </c>
      <c r="D56" s="62">
        <f>SUMIF(vitesse!C:C,"FRANCOIS Valentin",vitesse!F:F)</f>
        <v>32</v>
      </c>
      <c r="E56" s="62">
        <f>SUMIF(adresse!C:C,"FRANCOIS Valentin",adresse!H:H)</f>
        <v>52</v>
      </c>
      <c r="F56" s="62">
        <f>SUMIF(Route!C:C,"FRANCOIS Valentin",Route!E:E)</f>
        <v>46</v>
      </c>
      <c r="G56" s="61">
        <f>SUM(D56:F56)</f>
        <v>130</v>
      </c>
    </row>
    <row r="57" spans="1:7" x14ac:dyDescent="0.2">
      <c r="A57" s="61">
        <v>44</v>
      </c>
      <c r="B57" s="94" t="s">
        <v>130</v>
      </c>
      <c r="C57" s="95" t="s">
        <v>181</v>
      </c>
      <c r="D57" s="62">
        <f>SUMIF(vitesse!C:C,"LE PORT Andy",vitesse!F:F)</f>
        <v>45</v>
      </c>
      <c r="E57" s="62">
        <f>SUMIF(adresse!C:C,"LE PORT Andy",adresse!H:H)</f>
        <v>40</v>
      </c>
      <c r="F57" s="62">
        <f>SUMIF(Route!C:C,"LE PORT Andy",Route!E:E)</f>
        <v>49</v>
      </c>
      <c r="G57" s="61">
        <f>SUM(D57:F57)</f>
        <v>134</v>
      </c>
    </row>
    <row r="58" spans="1:7" x14ac:dyDescent="0.2">
      <c r="A58" s="61">
        <v>45</v>
      </c>
      <c r="B58" s="94" t="s">
        <v>84</v>
      </c>
      <c r="C58" s="95" t="s">
        <v>175</v>
      </c>
      <c r="D58" s="62">
        <f>SUMIF(vitesse!C:C,"GERMAIN STEVANN",vitesse!F:F)</f>
        <v>36</v>
      </c>
      <c r="E58" s="62">
        <f>SUMIF(adresse!C:C,"GERMAIN STEVANN",adresse!H:H)</f>
        <v>58</v>
      </c>
      <c r="F58" s="62">
        <f>SUMIF(Route!C:C,"GERMAIN STEVANN",Route!E:E)</f>
        <v>42</v>
      </c>
      <c r="G58" s="61">
        <f>SUM(D58:F58)</f>
        <v>136</v>
      </c>
    </row>
    <row r="59" spans="1:7" x14ac:dyDescent="0.2">
      <c r="A59" s="61">
        <v>46</v>
      </c>
      <c r="B59" s="94" t="s">
        <v>98</v>
      </c>
      <c r="C59" s="95" t="s">
        <v>177</v>
      </c>
      <c r="D59" s="62">
        <f>SUMIF(vitesse!C:C,"CHATELAIN GABRIEL",vitesse!F:F)</f>
        <v>43</v>
      </c>
      <c r="E59" s="62">
        <f>SUMIF(adresse!C:C,"CHATELAIN GABRIEL",adresse!H:H)</f>
        <v>39</v>
      </c>
      <c r="F59" s="62">
        <f>SUMIF(Route!C:C,"CHATELAIN GABRIEL",Route!E:E)</f>
        <v>55</v>
      </c>
      <c r="G59" s="61">
        <f>SUM(D59:F59)</f>
        <v>137</v>
      </c>
    </row>
    <row r="60" spans="1:7" x14ac:dyDescent="0.2">
      <c r="A60" s="61">
        <v>47</v>
      </c>
      <c r="B60" s="94" t="s">
        <v>150</v>
      </c>
      <c r="C60" s="95" t="s">
        <v>170</v>
      </c>
      <c r="D60" s="62">
        <f>SUMIF(vitesse!C:C,"POIRON-UFFREDI Jean",vitesse!F:F)</f>
        <v>38</v>
      </c>
      <c r="E60" s="62">
        <f>SUMIF(adresse!C:C,"POIRON-UFFREDI Jean",adresse!H:H)</f>
        <v>69</v>
      </c>
      <c r="F60" s="62">
        <f>SUMIF(Route!C:C,"POIRON-UFFREDI Jean",Route!E:E)</f>
        <v>33</v>
      </c>
      <c r="G60" s="61">
        <f>SUM(D60:F60)</f>
        <v>140</v>
      </c>
    </row>
    <row r="61" spans="1:7" x14ac:dyDescent="0.2">
      <c r="A61" s="61">
        <v>48</v>
      </c>
      <c r="B61" s="96" t="s">
        <v>156</v>
      </c>
      <c r="C61" s="95" t="s">
        <v>173</v>
      </c>
      <c r="D61" s="62">
        <f>SUMIF(vitesse!C:C,"ALLAIN Yanis",vitesse!F:F)</f>
        <v>40</v>
      </c>
      <c r="E61" s="62">
        <f>SUMIF(adresse!C:C,"ALLAIN Yanis",adresse!H:H)</f>
        <v>47</v>
      </c>
      <c r="F61" s="62">
        <f>SUMIF(Route!C:C,"ALLAIN Yanis",Route!E:E)</f>
        <v>54</v>
      </c>
      <c r="G61" s="61">
        <f>SUM(D61:F61)</f>
        <v>141</v>
      </c>
    </row>
    <row r="62" spans="1:7" x14ac:dyDescent="0.2">
      <c r="A62" s="61">
        <v>49</v>
      </c>
      <c r="B62" s="96" t="s">
        <v>148</v>
      </c>
      <c r="C62" s="95" t="s">
        <v>173</v>
      </c>
      <c r="D62" s="62">
        <f>SUMIF(vitesse!C:C,"LOUSSOUARN Thomas",vitesse!F:F)</f>
        <v>60</v>
      </c>
      <c r="E62" s="62">
        <f>SUMIF(adresse!C:C,"LOUSSOUARN Thomas",adresse!H:H)</f>
        <v>31</v>
      </c>
      <c r="F62" s="62">
        <f>SUMIF(Route!C:C,"LOUSSOUARN Thomas",Route!E:E)</f>
        <v>53</v>
      </c>
      <c r="G62" s="61">
        <f>SUM(D62:F62)</f>
        <v>144</v>
      </c>
    </row>
    <row r="63" spans="1:7" x14ac:dyDescent="0.2">
      <c r="A63" s="61">
        <v>50</v>
      </c>
      <c r="B63" s="96" t="s">
        <v>151</v>
      </c>
      <c r="C63" s="95" t="s">
        <v>172</v>
      </c>
      <c r="D63" s="62">
        <f>SUMIF(vitesse!C:C,"THOMAZO QUENTIN NOLAN",vitesse!F:F)</f>
        <v>51</v>
      </c>
      <c r="E63" s="62">
        <f>SUMIF(adresse!C:C,"THOMAZO QUENTIN NOLAN",adresse!H:H)</f>
        <v>55</v>
      </c>
      <c r="F63" s="62">
        <f>SUMIF(Route!C:C,"THOMAZO QUENTIN NOLAN",Route!E:E)</f>
        <v>40</v>
      </c>
      <c r="G63" s="61">
        <f>SUM(D63:F63)</f>
        <v>146</v>
      </c>
    </row>
    <row r="64" spans="1:7" x14ac:dyDescent="0.2">
      <c r="A64" s="61">
        <v>51</v>
      </c>
      <c r="B64" s="94" t="s">
        <v>85</v>
      </c>
      <c r="C64" s="95" t="s">
        <v>177</v>
      </c>
      <c r="D64" s="62">
        <f>SUMIF(vitesse!C:C,"BRIENT MAELAN",vitesse!F:F)</f>
        <v>67</v>
      </c>
      <c r="E64" s="62">
        <f>SUMIF(adresse!C:C,"BRIENT MAELAN",adresse!H:H)</f>
        <v>16</v>
      </c>
      <c r="F64" s="62">
        <f>SUMIF(Route!C:C,"BRIENT MAELAN",Route!E:E)</f>
        <v>65</v>
      </c>
      <c r="G64" s="61">
        <f>SUM(D64:F64)</f>
        <v>148</v>
      </c>
    </row>
    <row r="65" spans="1:7" x14ac:dyDescent="0.2">
      <c r="A65" s="61">
        <v>52</v>
      </c>
      <c r="B65" s="94" t="s">
        <v>113</v>
      </c>
      <c r="C65" s="95" t="s">
        <v>80</v>
      </c>
      <c r="D65" s="62">
        <f>SUMIF(vitesse!C:C,"COTUREL Léo",vitesse!F:F)</f>
        <v>49</v>
      </c>
      <c r="E65" s="62">
        <f>SUMIF(adresse!C:C,"COTUREL Léo",adresse!H:H)</f>
        <v>34</v>
      </c>
      <c r="F65" s="62">
        <f>SUMIF(Route!C:C,"COTUREL Léo",Route!E:E)</f>
        <v>68</v>
      </c>
      <c r="G65" s="61">
        <f>SUM(D65:F65)</f>
        <v>151</v>
      </c>
    </row>
    <row r="66" spans="1:7" x14ac:dyDescent="0.2">
      <c r="A66" s="61">
        <v>53</v>
      </c>
      <c r="B66" s="96" t="s">
        <v>81</v>
      </c>
      <c r="C66" s="95" t="s">
        <v>173</v>
      </c>
      <c r="D66" s="62">
        <f>SUMIF(vitesse!C:C,"PERON Nolan",vitesse!F:F)</f>
        <v>66</v>
      </c>
      <c r="E66" s="62">
        <f>SUMIF(adresse!C:C,"PERON Nolan",adresse!H:H)</f>
        <v>62</v>
      </c>
      <c r="F66" s="62">
        <f>SUMIF(Route!C:C,"PERON Nolan",Route!E:E)</f>
        <v>23</v>
      </c>
      <c r="G66" s="61">
        <f>SUM(D66:F66)</f>
        <v>151</v>
      </c>
    </row>
    <row r="67" spans="1:7" x14ac:dyDescent="0.2">
      <c r="A67" s="61">
        <v>54</v>
      </c>
      <c r="B67" s="94" t="s">
        <v>101</v>
      </c>
      <c r="C67" s="97" t="s">
        <v>182</v>
      </c>
      <c r="D67" s="62">
        <f>SUMIF(vitesse!C:C,"BELLANGER MATHEO",vitesse!F:F)</f>
        <v>61</v>
      </c>
      <c r="E67" s="62">
        <f>SUMIF(adresse!C:C,"BELLANGER MATHEO",adresse!H:H)</f>
        <v>76</v>
      </c>
      <c r="F67" s="62">
        <f>SUMIF(Route!C:C,"BELLANGER MATHEO",Route!E:E)</f>
        <v>14</v>
      </c>
      <c r="G67" s="61">
        <f>SUM(D67:F67)</f>
        <v>151</v>
      </c>
    </row>
    <row r="68" spans="1:7" x14ac:dyDescent="0.2">
      <c r="A68" s="61">
        <v>55</v>
      </c>
      <c r="B68" s="100" t="s">
        <v>147</v>
      </c>
      <c r="C68" s="92" t="s">
        <v>181</v>
      </c>
      <c r="D68" s="62">
        <f>SUMIF(vitesse!C:C,"RIO LORINE (F)",vitesse!F:F)</f>
        <v>47</v>
      </c>
      <c r="E68" s="62">
        <f>SUMIF(adresse!C:C,"RIO LORINE (F)",adresse!H:H)</f>
        <v>30</v>
      </c>
      <c r="F68" s="62">
        <f>SUMIF(Route!C:C,"RIO LORINE (F)",Route!E:E)</f>
        <v>77</v>
      </c>
      <c r="G68" s="61">
        <f>SUM(D68:F68)</f>
        <v>154</v>
      </c>
    </row>
    <row r="69" spans="1:7" x14ac:dyDescent="0.2">
      <c r="A69" s="61">
        <v>56</v>
      </c>
      <c r="B69" s="96" t="s">
        <v>137</v>
      </c>
      <c r="C69" s="95" t="s">
        <v>173</v>
      </c>
      <c r="D69" s="62">
        <f>SUMIF(vitesse!C:C,"LE BADEZET Brieuc",vitesse!F:F)</f>
        <v>42</v>
      </c>
      <c r="E69" s="62">
        <f>SUMIF(adresse!C:C,"LE BADEZET Brieuc",adresse!H:H)</f>
        <v>59</v>
      </c>
      <c r="F69" s="62">
        <f>SUMIF(Route!C:C,"LE BADEZET Brieuc",Route!E:E)</f>
        <v>56</v>
      </c>
      <c r="G69" s="61">
        <f>SUM(D69:F69)</f>
        <v>157</v>
      </c>
    </row>
    <row r="70" spans="1:7" x14ac:dyDescent="0.2">
      <c r="A70" s="61">
        <v>57</v>
      </c>
      <c r="B70" s="94" t="s">
        <v>164</v>
      </c>
      <c r="C70" s="95" t="s">
        <v>170</v>
      </c>
      <c r="D70" s="62">
        <f>SUMIF(vitesse!C:C,"BLANPAIN Elouwen",vitesse!F:F)</f>
        <v>50</v>
      </c>
      <c r="E70" s="62">
        <f>SUMIF(adresse!C:C,"BLANPAIN Elouwen",adresse!H:H)</f>
        <v>36</v>
      </c>
      <c r="F70" s="62">
        <f>SUMIF(Route!C:C,"BLANPAIN Elouwen",Route!E:E)</f>
        <v>76</v>
      </c>
      <c r="G70" s="61">
        <f>SUM(D70:F70)</f>
        <v>162</v>
      </c>
    </row>
    <row r="71" spans="1:7" x14ac:dyDescent="0.2">
      <c r="A71" s="61">
        <v>58</v>
      </c>
      <c r="B71" s="96" t="s">
        <v>152</v>
      </c>
      <c r="C71" s="95" t="s">
        <v>173</v>
      </c>
      <c r="D71" s="62">
        <f>SUMIF(vitesse!C:C,"GUILLEMOT Loucka",vitesse!F:F)</f>
        <v>53</v>
      </c>
      <c r="E71" s="62">
        <f>SUMIF(adresse!C:C,"GUILLEMOT Loucka",adresse!H:H)</f>
        <v>45</v>
      </c>
      <c r="F71" s="62">
        <f>SUMIF(Route!C:C,"GUILLEMOT Loucka",Route!E:E)</f>
        <v>66</v>
      </c>
      <c r="G71" s="61">
        <f>SUM(D71:F71)</f>
        <v>164</v>
      </c>
    </row>
    <row r="72" spans="1:7" x14ac:dyDescent="0.2">
      <c r="A72" s="61">
        <v>59</v>
      </c>
      <c r="B72" s="93" t="s">
        <v>109</v>
      </c>
      <c r="C72" s="92" t="s">
        <v>178</v>
      </c>
      <c r="D72" s="62">
        <f>SUMIF(vitesse!C:C,"JAFFRE LEONIE (F)",vitesse!F:F)</f>
        <v>15</v>
      </c>
      <c r="E72" s="62">
        <f>SUMIF(adresse!C:C,"JAFFRE LEONIE (F)",adresse!H:H)</f>
        <v>78</v>
      </c>
      <c r="F72" s="62">
        <f>SUMIF(Route!C:C,"JAFFRE LEONIE (F)",Route!E:E)</f>
        <v>71</v>
      </c>
      <c r="G72" s="61">
        <f>SUM(D72:F72)</f>
        <v>164</v>
      </c>
    </row>
    <row r="73" spans="1:7" x14ac:dyDescent="0.2">
      <c r="A73" s="61">
        <v>60</v>
      </c>
      <c r="B73" s="93" t="s">
        <v>154</v>
      </c>
      <c r="C73" s="92" t="s">
        <v>170</v>
      </c>
      <c r="D73" s="62">
        <f>SUMIF(vitesse!C:C,"LE PALLEC Maloé (F)",vitesse!F:F)</f>
        <v>55</v>
      </c>
      <c r="E73" s="62">
        <f>SUMIF(adresse!C:C,"LE PALLEC Maloé (F)",adresse!H:H)</f>
        <v>46</v>
      </c>
      <c r="F73" s="62">
        <f>SUMIF(Route!C:C,"LE PALLEC Maloé (F)",Route!E:E)</f>
        <v>64</v>
      </c>
      <c r="G73" s="61">
        <f>SUM(D73:F73)</f>
        <v>165</v>
      </c>
    </row>
    <row r="74" spans="1:7" x14ac:dyDescent="0.2">
      <c r="A74" s="61">
        <v>61</v>
      </c>
      <c r="B74" s="96" t="s">
        <v>142</v>
      </c>
      <c r="C74" s="95" t="s">
        <v>172</v>
      </c>
      <c r="D74" s="62">
        <f>SUMIF(vitesse!C:C,"LHEUREUX CORENTIN",vitesse!F:F)</f>
        <v>44</v>
      </c>
      <c r="E74" s="62">
        <f>SUMIF(adresse!C:C,"LHEUREUX CORENTIN",adresse!H:H)</f>
        <v>66</v>
      </c>
      <c r="F74" s="62">
        <f>SUMIF(Route!C:C,"LHEUREUX CORENTIN",Route!E:E)</f>
        <v>59</v>
      </c>
      <c r="G74" s="61">
        <f>SUM(D74:F74)</f>
        <v>169</v>
      </c>
    </row>
    <row r="75" spans="1:7" ht="15.75" customHeight="1" x14ac:dyDescent="0.2">
      <c r="A75" s="61">
        <v>62</v>
      </c>
      <c r="B75" s="94" t="s">
        <v>79</v>
      </c>
      <c r="C75" s="95" t="s">
        <v>171</v>
      </c>
      <c r="D75" s="62">
        <f>SUMIF(vitesse!C:C,"ARMAND Paul",vitesse!F:F)</f>
        <v>69</v>
      </c>
      <c r="E75" s="62">
        <f>SUMIF(adresse!C:C,"ARMAND Paul",adresse!H:H)</f>
        <v>56</v>
      </c>
      <c r="F75" s="62">
        <f>SUMIF(Route!C:C,"ARMAND Paul",Route!E:E)</f>
        <v>47</v>
      </c>
      <c r="G75" s="61">
        <f>SUM(D75:F75)</f>
        <v>172</v>
      </c>
    </row>
    <row r="76" spans="1:7" ht="15.75" customHeight="1" x14ac:dyDescent="0.2">
      <c r="A76" s="61">
        <v>63</v>
      </c>
      <c r="B76" s="93" t="s">
        <v>116</v>
      </c>
      <c r="C76" s="92" t="s">
        <v>175</v>
      </c>
      <c r="D76" s="62">
        <f>SUMIF(vitesse!C:C,"LE DEVEHAT Chloé (F)",vitesse!F:F)</f>
        <v>65</v>
      </c>
      <c r="E76" s="62">
        <f>SUMIF(adresse!C:C,"LE DEVEHAT Chloé (F)",adresse!H:H)</f>
        <v>53</v>
      </c>
      <c r="F76" s="62">
        <f>SUMIF(Route!C:C,"LE DEVEHAT Chloé (F)",Route!E:E)</f>
        <v>58</v>
      </c>
      <c r="G76" s="61">
        <f>SUM(D76:F76)</f>
        <v>176</v>
      </c>
    </row>
    <row r="77" spans="1:7" ht="15.75" customHeight="1" x14ac:dyDescent="0.2">
      <c r="A77" s="61">
        <v>64</v>
      </c>
      <c r="B77" s="93" t="s">
        <v>132</v>
      </c>
      <c r="C77" s="92" t="s">
        <v>175</v>
      </c>
      <c r="D77" s="62">
        <f>SUMIF(vitesse!C:C,"MAURICE MARGOT (F)",vitesse!F:F)</f>
        <v>59</v>
      </c>
      <c r="E77" s="62">
        <f>SUMIF(adresse!C:C,"MAURICE MARGOT (F)",adresse!H:H)</f>
        <v>68</v>
      </c>
      <c r="F77" s="62">
        <f>SUMIF(Route!C:C,"MAURICE MARGOT (F)",Route!E:E)</f>
        <v>60</v>
      </c>
      <c r="G77" s="61">
        <f>SUM(D77:F77)</f>
        <v>187</v>
      </c>
    </row>
    <row r="78" spans="1:7" ht="15.75" customHeight="1" x14ac:dyDescent="0.25">
      <c r="A78" s="61">
        <v>65</v>
      </c>
      <c r="B78" s="95" t="s">
        <v>110</v>
      </c>
      <c r="C78" s="97" t="s">
        <v>180</v>
      </c>
      <c r="D78" s="62">
        <f>SUMIF(vitesse!C:C,"LEDORMER Louis",vitesse!F:F)</f>
        <v>63</v>
      </c>
      <c r="E78" s="62">
        <f>SUMIF(adresse!C:C,"LEDORMER Louis",adresse!H:H)</f>
        <v>64</v>
      </c>
      <c r="F78" s="62">
        <f>SUMIF(Route!C:C,"LEDORMER Louis",Route!E:E)</f>
        <v>61</v>
      </c>
      <c r="G78" s="61">
        <f>SUM(D78:F78)</f>
        <v>188</v>
      </c>
    </row>
    <row r="79" spans="1:7" x14ac:dyDescent="0.2">
      <c r="A79" s="61">
        <v>66</v>
      </c>
      <c r="B79" s="96" t="s">
        <v>163</v>
      </c>
      <c r="C79" s="95" t="s">
        <v>173</v>
      </c>
      <c r="D79" s="62">
        <f>SUMIF(vitesse!C:C,"GESBERT Gwenn",vitesse!F:F)</f>
        <v>70</v>
      </c>
      <c r="E79" s="62">
        <f>SUMIF(adresse!C:C,"GESBERT Gwenn",adresse!H:H)</f>
        <v>63</v>
      </c>
      <c r="F79" s="62">
        <f>SUMIF(Route!C:C,"GESBERT Gwenn",Route!E:E)</f>
        <v>57</v>
      </c>
      <c r="G79" s="61">
        <f>SUM(D79:F79)</f>
        <v>190</v>
      </c>
    </row>
    <row r="80" spans="1:7" x14ac:dyDescent="0.2">
      <c r="A80" s="61">
        <v>67</v>
      </c>
      <c r="B80" s="96" t="s">
        <v>106</v>
      </c>
      <c r="C80" s="95" t="s">
        <v>174</v>
      </c>
      <c r="D80" s="62">
        <f>SUMIF(vitesse!C:C,"GERGAUD Esteban",vitesse!F:F)</f>
        <v>68</v>
      </c>
      <c r="E80" s="62">
        <f>SUMIF(adresse!C:C,"GERGAUD Esteban",adresse!H:H)</f>
        <v>74</v>
      </c>
      <c r="F80" s="62">
        <f>SUMIF(Route!C:C,"GERGAUD Esteban",Route!E:E)</f>
        <v>48</v>
      </c>
      <c r="G80" s="61">
        <f>SUM(D80:F80)</f>
        <v>190</v>
      </c>
    </row>
    <row r="81" spans="1:7" x14ac:dyDescent="0.2">
      <c r="A81" s="61">
        <v>68</v>
      </c>
      <c r="B81" s="94" t="s">
        <v>143</v>
      </c>
      <c r="C81" s="95" t="s">
        <v>171</v>
      </c>
      <c r="D81" s="62">
        <f>SUMIF(vitesse!C:C,"PERICHOT Mélam",vitesse!F:F)</f>
        <v>76</v>
      </c>
      <c r="E81" s="62">
        <f>SUMIF(adresse!C:C,"PERICHOT Mélam",adresse!H:H)</f>
        <v>38</v>
      </c>
      <c r="F81" s="62">
        <f>SUMIF(Route!C:C,"PERICHOT Mélam",Route!E:E)</f>
        <v>79</v>
      </c>
      <c r="G81" s="61">
        <f>SUM(D81:F81)</f>
        <v>193</v>
      </c>
    </row>
    <row r="82" spans="1:7" ht="15.75" customHeight="1" x14ac:dyDescent="0.25">
      <c r="A82" s="61">
        <v>69</v>
      </c>
      <c r="B82" s="95" t="s">
        <v>100</v>
      </c>
      <c r="C82" s="97" t="s">
        <v>180</v>
      </c>
      <c r="D82" s="62">
        <f>SUMIF(vitesse!C:C,"DOBRENEZ Jigme",vitesse!F:F)</f>
        <v>74</v>
      </c>
      <c r="E82" s="62">
        <f>SUMIF(adresse!C:C,"DOBRENEZ Jigme",adresse!H:H)</f>
        <v>77</v>
      </c>
      <c r="F82" s="62">
        <f>SUMIF(Route!C:C,"DOBRENEZ Jigme",Route!E:E)</f>
        <v>45</v>
      </c>
      <c r="G82" s="61">
        <f>SUM(D82:F82)</f>
        <v>196</v>
      </c>
    </row>
    <row r="83" spans="1:7" x14ac:dyDescent="0.2">
      <c r="A83" s="61">
        <v>70</v>
      </c>
      <c r="B83" s="96" t="s">
        <v>83</v>
      </c>
      <c r="C83" s="95" t="s">
        <v>176</v>
      </c>
      <c r="D83" s="62">
        <f>SUMIF(vitesse!C:C,"DANET YANIS",vitesse!F:F)</f>
        <v>79</v>
      </c>
      <c r="E83" s="62">
        <f>SUMIF(adresse!C:C,"DANET YANIS",adresse!H:H)</f>
        <v>81</v>
      </c>
      <c r="F83" s="62">
        <f>SUMIF(Route!C:C,"DANET YANIS",Route!E:E)</f>
        <v>37</v>
      </c>
      <c r="G83" s="61">
        <f>SUM(D83:F83)</f>
        <v>197</v>
      </c>
    </row>
    <row r="84" spans="1:7" ht="15.75" customHeight="1" x14ac:dyDescent="0.2">
      <c r="A84" s="61">
        <v>71</v>
      </c>
      <c r="B84" s="94" t="s">
        <v>153</v>
      </c>
      <c r="C84" s="95" t="s">
        <v>177</v>
      </c>
      <c r="D84" s="62">
        <f>SUMIF(vitesse!C:C,"PEVEDIC CORANTIN",vitesse!F:F)</f>
        <v>72</v>
      </c>
      <c r="E84" s="62">
        <f>SUMIF(adresse!C:C,"PEVEDIC CORANTIN",adresse!H:H)</f>
        <v>67</v>
      </c>
      <c r="F84" s="62">
        <f>SUMIF(Route!C:C,"PEVEDIC CORANTIN",Route!E:E)</f>
        <v>70</v>
      </c>
      <c r="G84" s="61">
        <f>SUM(D84:F84)</f>
        <v>209</v>
      </c>
    </row>
    <row r="85" spans="1:7" x14ac:dyDescent="0.2">
      <c r="A85" s="61">
        <v>72</v>
      </c>
      <c r="B85" s="94" t="s">
        <v>108</v>
      </c>
      <c r="C85" s="95" t="s">
        <v>177</v>
      </c>
      <c r="D85" s="62">
        <f>SUMIF(vitesse!C:C,"CROTHERS ENZO",vitesse!F:F)</f>
        <v>78</v>
      </c>
      <c r="E85" s="62">
        <f>SUMIF(adresse!C:C,"CROTHERS ENZO",adresse!H:H)</f>
        <v>70</v>
      </c>
      <c r="F85" s="62">
        <f>SUMIF(Route!C:C,"CROTHERS ENZO",Route!E:E)</f>
        <v>62</v>
      </c>
      <c r="G85" s="61">
        <f>SUM(D85:F85)</f>
        <v>210</v>
      </c>
    </row>
    <row r="86" spans="1:7" ht="15.75" customHeight="1" x14ac:dyDescent="0.2">
      <c r="A86" s="61">
        <v>73</v>
      </c>
      <c r="B86" s="93" t="s">
        <v>88</v>
      </c>
      <c r="C86" s="99" t="s">
        <v>179</v>
      </c>
      <c r="D86" s="62">
        <f>SUMIF(vitesse!C:C,"TOURNABIEN LAORA  (F)",vitesse!F:F)</f>
        <v>64</v>
      </c>
      <c r="E86" s="62">
        <f>SUMIF(adresse!C:C,"TOURNABIEN LAORA  (F)",adresse!H:H)</f>
        <v>73</v>
      </c>
      <c r="F86" s="62">
        <f>SUMIF(Route!C:C,"TOURNABIEN LAORA  (F)",Route!E:E)</f>
        <v>73</v>
      </c>
      <c r="G86" s="61">
        <f>SUM(D86:F86)</f>
        <v>210</v>
      </c>
    </row>
    <row r="87" spans="1:7" ht="15.75" customHeight="1" x14ac:dyDescent="0.2">
      <c r="A87" s="61">
        <v>74</v>
      </c>
      <c r="B87" s="94" t="s">
        <v>117</v>
      </c>
      <c r="C87" s="95" t="s">
        <v>177</v>
      </c>
      <c r="D87" s="62">
        <f>SUMIF(vitesse!C:C,"GICQUEL Titouan",vitesse!F:F)</f>
        <v>71</v>
      </c>
      <c r="E87" s="62">
        <f>SUMIF(adresse!C:C,"GICQUEL Titouan",adresse!H:H)</f>
        <v>71</v>
      </c>
      <c r="F87" s="62">
        <f>SUMIF(Route!C:C,"GICQUEL Titouan",Route!E:E)</f>
        <v>69</v>
      </c>
      <c r="G87" s="61">
        <f>SUM(D87:F87)</f>
        <v>211</v>
      </c>
    </row>
    <row r="88" spans="1:7" x14ac:dyDescent="0.2">
      <c r="A88" s="61">
        <v>75</v>
      </c>
      <c r="B88" s="100" t="s">
        <v>95</v>
      </c>
      <c r="C88" s="92" t="s">
        <v>174</v>
      </c>
      <c r="D88" s="62">
        <f>SUMIF(vitesse!C:C,"SIMON Léonie (f)",vitesse!F:F)</f>
        <v>75</v>
      </c>
      <c r="E88" s="62">
        <f>SUMIF(adresse!C:C,"SIMON Léonie (f)",adresse!H:H)</f>
        <v>75</v>
      </c>
      <c r="F88" s="62">
        <f>SUMIF(Route!C:C,"SIMON Léonie (f)",Route!E:E)</f>
        <v>74</v>
      </c>
      <c r="G88" s="61">
        <f>SUM(D88:F88)</f>
        <v>224</v>
      </c>
    </row>
    <row r="89" spans="1:7" ht="15.75" customHeight="1" x14ac:dyDescent="0.2">
      <c r="A89" s="61">
        <v>76</v>
      </c>
      <c r="B89" s="96" t="s">
        <v>96</v>
      </c>
      <c r="C89" s="95" t="s">
        <v>176</v>
      </c>
      <c r="D89" s="62">
        <f>SUMIF(vitesse!C:C,"LE MAO KAMERON",vitesse!F:F)</f>
        <v>77</v>
      </c>
      <c r="E89" s="62">
        <f>SUMIF(adresse!C:C,"LE MAO KAMERON",adresse!H:H)</f>
        <v>79</v>
      </c>
      <c r="F89" s="62">
        <f>SUMIF(Route!C:C,"LE MAO KAMERON",Route!E:E)</f>
        <v>72</v>
      </c>
      <c r="G89" s="61">
        <f>SUM(D89:F89)</f>
        <v>228</v>
      </c>
    </row>
    <row r="90" spans="1:7" ht="15.75" customHeight="1" x14ac:dyDescent="0.2">
      <c r="A90" s="61">
        <v>77</v>
      </c>
      <c r="B90" s="96" t="s">
        <v>165</v>
      </c>
      <c r="C90" s="95" t="s">
        <v>173</v>
      </c>
      <c r="D90" s="62">
        <f>SUMIF(vitesse!C:C,"GROSSI Elven ",vitesse!F:F)</f>
        <v>80</v>
      </c>
      <c r="E90" s="62">
        <f>SUMIF(adresse!C:C,"GROSSI Elven ",adresse!H:H)</f>
        <v>82</v>
      </c>
      <c r="F90" s="62">
        <f>SUMIF(Route!C:C,"GROSSI Elven ",Route!E:E)</f>
        <v>75</v>
      </c>
      <c r="G90" s="61">
        <f>SUM(D90:F90)</f>
        <v>237</v>
      </c>
    </row>
    <row r="91" spans="1:7" x14ac:dyDescent="0.2">
      <c r="A91" s="61">
        <v>78</v>
      </c>
      <c r="B91" s="94" t="s">
        <v>125</v>
      </c>
      <c r="C91" s="95" t="s">
        <v>177</v>
      </c>
      <c r="D91" s="62">
        <f>SUMIF(vitesse!C:C,"HAAS ADRIEN",vitesse!F:F)</f>
        <v>81</v>
      </c>
      <c r="E91" s="62">
        <f>SUMIF(adresse!C:C,"HAAS ADRIEN",adresse!H:H)</f>
        <v>80</v>
      </c>
      <c r="F91" s="62">
        <f>SUMIF(Route!C:C,"HAAS ADRIEN",Route!E:E)</f>
        <v>78</v>
      </c>
      <c r="G91" s="61">
        <f>SUM(D91:F91)</f>
        <v>239</v>
      </c>
    </row>
    <row r="92" spans="1:7" x14ac:dyDescent="0.2">
      <c r="A92" s="61">
        <v>79</v>
      </c>
      <c r="B92" s="94" t="s">
        <v>145</v>
      </c>
      <c r="C92" s="95" t="s">
        <v>177</v>
      </c>
      <c r="D92" s="62">
        <f>SUMIF(vitesse!C:C,"MIGNOT GUILLAUME",vitesse!F:F)</f>
        <v>21</v>
      </c>
      <c r="E92" s="62">
        <f>SUMIF(adresse!C:C,"MIGNOT GUILLAUME",adresse!H:H)</f>
        <v>51</v>
      </c>
      <c r="F92" s="62">
        <v>200</v>
      </c>
      <c r="G92" s="61">
        <f>SUM(D92:F92)</f>
        <v>272</v>
      </c>
    </row>
    <row r="93" spans="1:7" x14ac:dyDescent="0.2">
      <c r="A93" s="61">
        <v>80</v>
      </c>
      <c r="B93" s="94" t="s">
        <v>93</v>
      </c>
      <c r="C93" s="95" t="s">
        <v>181</v>
      </c>
      <c r="D93" s="62">
        <f>SUMIF(vitesse!C:C,"BARBEOCH JACK",vitesse!F:F)</f>
        <v>26</v>
      </c>
      <c r="E93" s="62">
        <f>SUMIF(adresse!C:C,"BARBEOCH JACK",adresse!H:H)</f>
        <v>48</v>
      </c>
      <c r="F93" s="62">
        <v>200</v>
      </c>
      <c r="G93" s="61">
        <f>SUM(D93:F93)</f>
        <v>274</v>
      </c>
    </row>
    <row r="94" spans="1:7" x14ac:dyDescent="0.2">
      <c r="A94" s="61">
        <v>81</v>
      </c>
      <c r="B94" s="94" t="s">
        <v>157</v>
      </c>
      <c r="C94" s="95" t="s">
        <v>177</v>
      </c>
      <c r="D94" s="62">
        <f>SUMIF(vitesse!C:C,"RENAUD KILLIAN",vitesse!F:F)</f>
        <v>62</v>
      </c>
      <c r="E94" s="62">
        <f>SUMIF(adresse!C:C,"RENAUD KILLIAN",adresse!H:H)</f>
        <v>65</v>
      </c>
      <c r="F94" s="62">
        <v>200</v>
      </c>
      <c r="G94" s="61">
        <f>SUM(D94:F94)</f>
        <v>327</v>
      </c>
    </row>
    <row r="96" spans="1:7" ht="23.25" x14ac:dyDescent="0.25">
      <c r="C96" s="37"/>
      <c r="D96" s="37" t="s">
        <v>26</v>
      </c>
      <c r="E96" s="37"/>
      <c r="F96" s="37"/>
    </row>
    <row r="98" spans="1:7" x14ac:dyDescent="0.25">
      <c r="B98" s="64" t="s">
        <v>32</v>
      </c>
      <c r="C98" s="64" t="s">
        <v>12</v>
      </c>
      <c r="D98" s="63" t="s">
        <v>36</v>
      </c>
      <c r="E98" s="63" t="s">
        <v>31</v>
      </c>
      <c r="F98" s="63" t="s">
        <v>21</v>
      </c>
      <c r="G98" s="63" t="s">
        <v>14</v>
      </c>
    </row>
    <row r="99" spans="1:7" x14ac:dyDescent="0.2">
      <c r="A99" s="61">
        <v>1</v>
      </c>
      <c r="B99" s="96" t="s">
        <v>92</v>
      </c>
      <c r="C99" s="95" t="s">
        <v>172</v>
      </c>
      <c r="D99" s="62">
        <f>SUMIF(vitesse!C:C,"CUSHWAY RAFE",vitesse!F:F)</f>
        <v>4</v>
      </c>
      <c r="E99" s="62">
        <f>SUMIF(adresse!C:C,"CUSHWAY RAFE",adresse!H:H)</f>
        <v>4</v>
      </c>
      <c r="F99" s="62">
        <f>SUMIF(Route!C:C,"CUSHWAY RAFE",Route!E:E)</f>
        <v>2</v>
      </c>
      <c r="G99" s="61">
        <f>SUM(D99:F99)</f>
        <v>10</v>
      </c>
    </row>
    <row r="100" spans="1:7" x14ac:dyDescent="0.2">
      <c r="A100" s="61">
        <v>2</v>
      </c>
      <c r="B100" s="94" t="s">
        <v>77</v>
      </c>
      <c r="C100" s="95" t="s">
        <v>170</v>
      </c>
      <c r="D100" s="62">
        <f>SUMIF(vitesse!C:C,"GUILLEMET Timothé",vitesse!F:F)</f>
        <v>8</v>
      </c>
      <c r="E100" s="62">
        <f>SUMIF(adresse!C:C,"GUILLEMET Timothé",adresse!H:H)</f>
        <v>3</v>
      </c>
      <c r="F100" s="62">
        <f>SUMIF(Route!C:C,"GUILLEMET Timothé",Route!E:E)</f>
        <v>3</v>
      </c>
      <c r="G100" s="61">
        <f>SUM(D100:F100)</f>
        <v>14</v>
      </c>
    </row>
    <row r="101" spans="1:7" x14ac:dyDescent="0.2">
      <c r="A101" s="61">
        <v>3</v>
      </c>
      <c r="B101" s="96" t="s">
        <v>94</v>
      </c>
      <c r="C101" s="95" t="s">
        <v>173</v>
      </c>
      <c r="D101" s="62">
        <f>SUMIF(vitesse!C:C,"JAN Ewen",vitesse!F:F)</f>
        <v>11</v>
      </c>
      <c r="E101" s="62">
        <f>SUMIF(adresse!C:C,"JAN Ewen",adresse!H:H)</f>
        <v>1</v>
      </c>
      <c r="F101" s="62">
        <f>SUMIF(Route!C:C,"JAN Ewen",Route!E:E)</f>
        <v>11</v>
      </c>
      <c r="G101" s="61">
        <f>SUM(D101:F101)</f>
        <v>23</v>
      </c>
    </row>
    <row r="102" spans="1:7" x14ac:dyDescent="0.2">
      <c r="A102" s="61">
        <v>4</v>
      </c>
      <c r="B102" s="94" t="s">
        <v>112</v>
      </c>
      <c r="C102" s="95" t="s">
        <v>170</v>
      </c>
      <c r="D102" s="62">
        <f>SUMIF(vitesse!C:C,"GUEGAN Elouen",vitesse!F:F)</f>
        <v>5</v>
      </c>
      <c r="E102" s="62">
        <f>SUMIF(adresse!C:C,"GUEGAN Elouen",adresse!H:H)</f>
        <v>15</v>
      </c>
      <c r="F102" s="62">
        <f>SUMIF(Route!C:C,"GUEGAN Elouen",Route!E:E)</f>
        <v>4</v>
      </c>
      <c r="G102" s="61">
        <f>SUM(D102:F102)</f>
        <v>24</v>
      </c>
    </row>
    <row r="103" spans="1:7" x14ac:dyDescent="0.2">
      <c r="A103" s="61">
        <v>5</v>
      </c>
      <c r="B103" s="94" t="s">
        <v>149</v>
      </c>
      <c r="C103" s="95" t="s">
        <v>177</v>
      </c>
      <c r="D103" s="62">
        <f>SUMIF(vitesse!C:C,"PERESSE ALAN",vitesse!F:F)</f>
        <v>6</v>
      </c>
      <c r="E103" s="62">
        <f>SUMIF(adresse!C:C,"PERESSE ALAN",adresse!H:H)</f>
        <v>19</v>
      </c>
      <c r="F103" s="62">
        <f>SUMIF(Route!C:C,"PERESSE ALAN",Route!E:E)</f>
        <v>5</v>
      </c>
      <c r="G103" s="61">
        <f>SUM(D103:F103)</f>
        <v>30</v>
      </c>
    </row>
    <row r="104" spans="1:7" x14ac:dyDescent="0.2">
      <c r="A104" s="61">
        <v>6</v>
      </c>
      <c r="B104" s="96" t="s">
        <v>103</v>
      </c>
      <c r="C104" s="95" t="s">
        <v>172</v>
      </c>
      <c r="D104" s="62">
        <f>SUMIF(vitesse!C:C,"DOLTAIRE ALEX",vitesse!F:F)</f>
        <v>3</v>
      </c>
      <c r="E104" s="62">
        <f>SUMIF(adresse!C:C,"DOLTAIRE ALEX",adresse!H:H)</f>
        <v>28</v>
      </c>
      <c r="F104" s="62">
        <f>SUMIF(Route!C:C,"DOLTAIRE ALEX",Route!E:E)</f>
        <v>6</v>
      </c>
      <c r="G104" s="61">
        <f>SUM(D104:F104)</f>
        <v>37</v>
      </c>
    </row>
    <row r="105" spans="1:7" x14ac:dyDescent="0.2">
      <c r="A105" s="61">
        <v>7</v>
      </c>
      <c r="B105" s="96" t="s">
        <v>105</v>
      </c>
      <c r="C105" s="95" t="s">
        <v>173</v>
      </c>
      <c r="D105" s="62">
        <f>SUMIF(vitesse!C:C,"KERBARH Yannis",vitesse!F:F)</f>
        <v>13</v>
      </c>
      <c r="E105" s="62">
        <f>SUMIF(adresse!C:C,"KERBARH Yannis",adresse!H:H)</f>
        <v>24</v>
      </c>
      <c r="F105" s="62">
        <f>SUMIF(Route!C:C,"KERBARH Yannis",Route!E:E)</f>
        <v>1</v>
      </c>
      <c r="G105" s="61">
        <f>SUM(D105:F105)</f>
        <v>38</v>
      </c>
    </row>
    <row r="106" spans="1:7" x14ac:dyDescent="0.2">
      <c r="A106" s="61">
        <v>8</v>
      </c>
      <c r="B106" s="96" t="s">
        <v>71</v>
      </c>
      <c r="C106" s="95" t="s">
        <v>172</v>
      </c>
      <c r="D106" s="62">
        <f>SUMIF(vitesse!C:C,"EVENO HUGO",vitesse!F:F)</f>
        <v>7</v>
      </c>
      <c r="E106" s="62">
        <f>SUMIF(adresse!C:C,"EVENO HUGO",adresse!H:H)</f>
        <v>20</v>
      </c>
      <c r="F106" s="62">
        <f>SUMIF(Route!C:C,"EVENO HUGO",Route!E:E)</f>
        <v>12</v>
      </c>
      <c r="G106" s="61">
        <f>SUM(D106:F106)</f>
        <v>39</v>
      </c>
    </row>
    <row r="107" spans="1:7" ht="15.75" customHeight="1" x14ac:dyDescent="0.2">
      <c r="A107" s="61">
        <v>9</v>
      </c>
      <c r="B107" s="96" t="s">
        <v>114</v>
      </c>
      <c r="C107" s="95" t="s">
        <v>173</v>
      </c>
      <c r="D107" s="62">
        <f>SUMIF(vitesse!C:C,"LE GUILLOUX Evan",vitesse!F:F)</f>
        <v>14</v>
      </c>
      <c r="E107" s="62">
        <f>SUMIF(adresse!C:C,"LE GUILLOUX Evan",adresse!H:H)</f>
        <v>10</v>
      </c>
      <c r="F107" s="62">
        <f>SUMIF(Route!C:C,"LE GUILLOUX Evan",Route!E:E)</f>
        <v>16</v>
      </c>
      <c r="G107" s="61">
        <f>SUM(D107:F107)</f>
        <v>40</v>
      </c>
    </row>
    <row r="108" spans="1:7" ht="15.75" customHeight="1" x14ac:dyDescent="0.2">
      <c r="A108" s="61">
        <v>10</v>
      </c>
      <c r="B108" s="96" t="s">
        <v>73</v>
      </c>
      <c r="C108" s="95" t="s">
        <v>172</v>
      </c>
      <c r="D108" s="62">
        <f>SUMIF(vitesse!C:C,"ORTEGA MARTIN THIBAULT",vitesse!F:F)</f>
        <v>28</v>
      </c>
      <c r="E108" s="62">
        <f>SUMIF(adresse!C:C,"ORTEGA MARTIN THIBAULT",adresse!H:H)</f>
        <v>13</v>
      </c>
      <c r="F108" s="62">
        <f>SUMIF(Route!C:C,"ORTEGA MARTIN THIBAULT",Route!E:E)</f>
        <v>9</v>
      </c>
      <c r="G108" s="61">
        <f>SUM(D108:F108)</f>
        <v>50</v>
      </c>
    </row>
    <row r="109" spans="1:7" x14ac:dyDescent="0.2">
      <c r="A109" s="61">
        <v>11</v>
      </c>
      <c r="B109" s="96" t="s">
        <v>121</v>
      </c>
      <c r="C109" s="95" t="s">
        <v>172</v>
      </c>
      <c r="D109" s="62">
        <f>SUMIF(vitesse!C:C,"GENDRY JAROD",vitesse!F:F)</f>
        <v>22</v>
      </c>
      <c r="E109" s="62">
        <f>SUMIF(adresse!C:C,"GENDRY JAROD",adresse!H:H)</f>
        <v>26</v>
      </c>
      <c r="F109" s="62">
        <f>SUMIF(Route!C:C,"GENDRY JAROD",Route!E:E)</f>
        <v>8</v>
      </c>
      <c r="G109" s="61">
        <f>SUM(D109:F109)</f>
        <v>56</v>
      </c>
    </row>
    <row r="110" spans="1:7" ht="15.75" customHeight="1" x14ac:dyDescent="0.2">
      <c r="A110" s="61">
        <v>12</v>
      </c>
      <c r="B110" s="94" t="s">
        <v>139</v>
      </c>
      <c r="C110" s="95" t="s">
        <v>177</v>
      </c>
      <c r="D110" s="62">
        <f>SUMIF(vitesse!C:C,"KEBDANI TITOUAN",vitesse!F:F)</f>
        <v>25</v>
      </c>
      <c r="E110" s="62">
        <f>SUMIF(adresse!C:C,"KEBDANI TITOUAN",adresse!H:H)</f>
        <v>18</v>
      </c>
      <c r="F110" s="62">
        <f>SUMIF(Route!C:C,"KEBDANI TITOUAN",Route!E:E)</f>
        <v>15</v>
      </c>
      <c r="G110" s="61">
        <f>SUM(D110:F110)</f>
        <v>58</v>
      </c>
    </row>
    <row r="111" spans="1:7" x14ac:dyDescent="0.2">
      <c r="A111" s="61">
        <v>13</v>
      </c>
      <c r="B111" s="94" t="s">
        <v>118</v>
      </c>
      <c r="C111" s="95" t="s">
        <v>178</v>
      </c>
      <c r="D111" s="62">
        <f>SUMIF(vitesse!C:C,"LOUSSOUARN LUCAS",vitesse!F:F)</f>
        <v>16</v>
      </c>
      <c r="E111" s="62">
        <f>SUMIF(adresse!C:C,"LOUSSOUARN LUCAS",adresse!H:H)</f>
        <v>17</v>
      </c>
      <c r="F111" s="62">
        <f>SUMIF(Route!C:C,"LOUSSOUARN LUCAS",Route!E:E)</f>
        <v>26</v>
      </c>
      <c r="G111" s="61">
        <f>SUM(D111:F111)</f>
        <v>59</v>
      </c>
    </row>
    <row r="112" spans="1:7" x14ac:dyDescent="0.2">
      <c r="A112" s="61">
        <v>14</v>
      </c>
      <c r="B112" s="94" t="s">
        <v>124</v>
      </c>
      <c r="C112" s="95" t="s">
        <v>175</v>
      </c>
      <c r="D112" s="62">
        <f>SUMIF(vitesse!C:C,"LE DEVEHAT YOANN",vitesse!F:F)</f>
        <v>31</v>
      </c>
      <c r="E112" s="62">
        <f>SUMIF(adresse!C:C,"LE DEVEHAT YOANN",adresse!H:H)</f>
        <v>6</v>
      </c>
      <c r="F112" s="62">
        <f>SUMIF(Route!C:C,"LE DEVEHAT YOANN",Route!E:E)</f>
        <v>24</v>
      </c>
      <c r="G112" s="61">
        <f>SUM(D112:F112)</f>
        <v>61</v>
      </c>
    </row>
    <row r="113" spans="1:7" x14ac:dyDescent="0.2">
      <c r="A113" s="61">
        <v>15</v>
      </c>
      <c r="B113" s="94" t="s">
        <v>141</v>
      </c>
      <c r="C113" s="95" t="s">
        <v>170</v>
      </c>
      <c r="D113" s="62">
        <f>SUMIF(vitesse!C:C," KEROUEDAN  Quentin",vitesse!F:F)</f>
        <v>9</v>
      </c>
      <c r="E113" s="62">
        <f>SUMIF(adresse!C:C," KEROUEDAN  Quentin",adresse!H:H)</f>
        <v>25</v>
      </c>
      <c r="F113" s="62">
        <f>SUMIF(Route!C:C," KEROUEDAN  Quentin",Route!E:E)</f>
        <v>27</v>
      </c>
      <c r="G113" s="61">
        <f>SUM(D113:F113)</f>
        <v>61</v>
      </c>
    </row>
    <row r="114" spans="1:7" x14ac:dyDescent="0.2">
      <c r="A114" s="61">
        <v>16</v>
      </c>
      <c r="B114" s="94" t="s">
        <v>90</v>
      </c>
      <c r="C114" s="95" t="s">
        <v>91</v>
      </c>
      <c r="D114" s="62">
        <f>SUMIF(vitesse!C:C,"ETIENNE Amaury",vitesse!F:F)</f>
        <v>34</v>
      </c>
      <c r="E114" s="62">
        <f>SUMIF(adresse!C:C,"ETIENNE Amaury",adresse!H:H)</f>
        <v>21</v>
      </c>
      <c r="F114" s="62">
        <f>SUMIF(Route!C:C,"ETIENNE Amaury",Route!E:E)</f>
        <v>7</v>
      </c>
      <c r="G114" s="61">
        <f>SUM(D114:F114)</f>
        <v>62</v>
      </c>
    </row>
    <row r="115" spans="1:7" ht="15.75" customHeight="1" x14ac:dyDescent="0.2">
      <c r="A115" s="61">
        <v>17</v>
      </c>
      <c r="B115" s="94" t="s">
        <v>128</v>
      </c>
      <c r="C115" s="95" t="s">
        <v>170</v>
      </c>
      <c r="D115" s="62">
        <f>SUMIF(vitesse!C:C,"DUVAL Enzo",vitesse!F:F)</f>
        <v>23</v>
      </c>
      <c r="E115" s="62">
        <f>SUMIF(adresse!C:C,"DUVAL Enzo",adresse!H:H)</f>
        <v>9</v>
      </c>
      <c r="F115" s="62">
        <f>SUMIF(Route!C:C,"DUVAL Enzo",Route!E:E)</f>
        <v>31</v>
      </c>
      <c r="G115" s="61">
        <f>SUM(D115:F115)</f>
        <v>63</v>
      </c>
    </row>
    <row r="116" spans="1:7" x14ac:dyDescent="0.2">
      <c r="A116" s="61">
        <v>18</v>
      </c>
      <c r="B116" s="94" t="s">
        <v>158</v>
      </c>
      <c r="C116" s="95" t="s">
        <v>170</v>
      </c>
      <c r="D116" s="62">
        <f>SUMIF(vitesse!C:C,"CAMBAUD-PINON Marius",vitesse!F:F)</f>
        <v>1</v>
      </c>
      <c r="E116" s="62">
        <f>SUMIF(adresse!C:C,"CAMBAUD-PINON Marius",adresse!H:H)</f>
        <v>44</v>
      </c>
      <c r="F116" s="62">
        <f>SUMIF(Route!C:C,"CAMBAUD-PINON Marius",Route!E:E)</f>
        <v>18</v>
      </c>
      <c r="G116" s="61">
        <f>SUM(D116:F116)</f>
        <v>63</v>
      </c>
    </row>
    <row r="117" spans="1:7" x14ac:dyDescent="0.2">
      <c r="A117" s="61">
        <v>19</v>
      </c>
      <c r="B117" s="94" t="s">
        <v>56</v>
      </c>
      <c r="C117" s="95" t="s">
        <v>181</v>
      </c>
      <c r="D117" s="62">
        <f>SUMIF(vitesse!C:C,"MARCHAND ANTONIN",vitesse!F:F)</f>
        <v>29</v>
      </c>
      <c r="E117" s="62">
        <f>SUMIF(adresse!C:C,"MARCHAND ANTONIN",adresse!H:H)</f>
        <v>29</v>
      </c>
      <c r="F117" s="62">
        <f>SUMIF(Route!C:C,"MARCHAND ANTONIN",Route!E:E)</f>
        <v>19</v>
      </c>
      <c r="G117" s="61">
        <f>SUM(D117:F117)</f>
        <v>77</v>
      </c>
    </row>
    <row r="118" spans="1:7" x14ac:dyDescent="0.2">
      <c r="A118" s="61">
        <v>20</v>
      </c>
      <c r="B118" s="94" t="s">
        <v>120</v>
      </c>
      <c r="C118" s="95" t="s">
        <v>170</v>
      </c>
      <c r="D118" s="62">
        <f>SUMIF(vitesse!C:C,"TULOW Sacha",vitesse!F:F)</f>
        <v>18</v>
      </c>
      <c r="E118" s="62">
        <f>SUMIF(adresse!C:C,"TULOW Sacha",adresse!H:H)</f>
        <v>50</v>
      </c>
      <c r="F118" s="62">
        <f>SUMIF(Route!C:C,"TULOW Sacha",Route!E:E)</f>
        <v>10</v>
      </c>
      <c r="G118" s="61">
        <f>SUM(D118:F118)</f>
        <v>78</v>
      </c>
    </row>
    <row r="119" spans="1:7" x14ac:dyDescent="0.2">
      <c r="A119" s="61">
        <v>21</v>
      </c>
      <c r="B119" s="94" t="s">
        <v>166</v>
      </c>
      <c r="C119" s="95" t="s">
        <v>170</v>
      </c>
      <c r="D119" s="62">
        <f>SUMIF(vitesse!C:C,"KLEWAIS Dylan",vitesse!F:F)</f>
        <v>12</v>
      </c>
      <c r="E119" s="62">
        <f>SUMIF(adresse!C:C,"KLEWAIS Dylan",adresse!H:H)</f>
        <v>23</v>
      </c>
      <c r="F119" s="62">
        <f>SUMIF(Route!C:C,"KLEWAIS Dylan",Route!E:E)</f>
        <v>50</v>
      </c>
      <c r="G119" s="61">
        <f>SUM(D119:F119)</f>
        <v>85</v>
      </c>
    </row>
    <row r="120" spans="1:7" x14ac:dyDescent="0.2">
      <c r="A120" s="61">
        <v>22</v>
      </c>
      <c r="B120" s="94" t="s">
        <v>122</v>
      </c>
      <c r="C120" s="95" t="s">
        <v>181</v>
      </c>
      <c r="D120" s="62">
        <f>SUMIF(vitesse!C:C,"LE DUC JESSY",vitesse!F:F)</f>
        <v>46</v>
      </c>
      <c r="E120" s="62">
        <f>SUMIF(adresse!C:C,"LE DUC JESSY",adresse!H:H)</f>
        <v>2</v>
      </c>
      <c r="F120" s="62">
        <f>SUMIF(Route!C:C,"LE DUC JESSY",Route!E:E)</f>
        <v>44</v>
      </c>
      <c r="G120" s="61">
        <f>SUM(D120:F120)</f>
        <v>92</v>
      </c>
    </row>
    <row r="121" spans="1:7" x14ac:dyDescent="0.2">
      <c r="A121" s="61">
        <v>23</v>
      </c>
      <c r="B121" s="96" t="s">
        <v>70</v>
      </c>
      <c r="C121" s="95" t="s">
        <v>172</v>
      </c>
      <c r="D121" s="62">
        <f>SUMIF(vitesse!C:C,"BORDAS EVAN",vitesse!F:F)</f>
        <v>48</v>
      </c>
      <c r="E121" s="62">
        <f>SUMIF(adresse!C:C,"BORDAS EVAN",adresse!H:H)</f>
        <v>33</v>
      </c>
      <c r="F121" s="62">
        <f>SUMIF(Route!C:C,"BORDAS EVAN",Route!E:E)</f>
        <v>17</v>
      </c>
      <c r="G121" s="61">
        <f>SUM(D121:F121)</f>
        <v>98</v>
      </c>
    </row>
    <row r="122" spans="1:7" x14ac:dyDescent="0.2">
      <c r="A122" s="61">
        <v>24</v>
      </c>
      <c r="B122" s="94" t="s">
        <v>168</v>
      </c>
      <c r="C122" s="95" t="s">
        <v>170</v>
      </c>
      <c r="D122" s="62">
        <f>SUMIF(vitesse!C:C,"LE PALLEC  Mathis",vitesse!F:F)</f>
        <v>73</v>
      </c>
      <c r="E122" s="62">
        <f>SUMIF(adresse!C:C,"LE PALLEC  Mathis",adresse!H:H)</f>
        <v>8</v>
      </c>
      <c r="F122" s="62">
        <f>SUMIF(Route!C:C,"LE PALLEC  Mathis",Route!E:E)</f>
        <v>20</v>
      </c>
      <c r="G122" s="61">
        <f>SUM(D122:F122)</f>
        <v>101</v>
      </c>
    </row>
    <row r="123" spans="1:7" x14ac:dyDescent="0.2">
      <c r="A123" s="61">
        <v>25</v>
      </c>
      <c r="B123" s="96" t="s">
        <v>136</v>
      </c>
      <c r="C123" s="95" t="s">
        <v>172</v>
      </c>
      <c r="D123" s="62">
        <f>SUMIF(vitesse!C:C,"LE NY MARTIN",vitesse!F:F)</f>
        <v>30</v>
      </c>
      <c r="E123" s="62">
        <f>SUMIF(adresse!C:C,"LE NY MARTIN",adresse!H:H)</f>
        <v>41</v>
      </c>
      <c r="F123" s="62">
        <f>SUMIF(Route!C:C,"LE NY MARTIN",Route!E:E)</f>
        <v>30</v>
      </c>
      <c r="G123" s="61">
        <f>SUM(D123:F123)</f>
        <v>101</v>
      </c>
    </row>
    <row r="124" spans="1:7" x14ac:dyDescent="0.2">
      <c r="A124" s="61">
        <v>26</v>
      </c>
      <c r="B124" s="94" t="s">
        <v>97</v>
      </c>
      <c r="C124" s="95" t="s">
        <v>175</v>
      </c>
      <c r="D124" s="62">
        <f>SUMIF(vitesse!C:C,"LAREUR ALEXANDRE",vitesse!F:F)</f>
        <v>19</v>
      </c>
      <c r="E124" s="62">
        <f>SUMIF(adresse!C:C,"LAREUR ALEXANDRE",adresse!H:H)</f>
        <v>57</v>
      </c>
      <c r="F124" s="62">
        <f>SUMIF(Route!C:C,"LAREUR ALEXANDRE",Route!E:E)</f>
        <v>29</v>
      </c>
      <c r="G124" s="61">
        <f>SUM(D124:F124)</f>
        <v>105</v>
      </c>
    </row>
    <row r="125" spans="1:7" x14ac:dyDescent="0.2">
      <c r="A125" s="61">
        <v>27</v>
      </c>
      <c r="B125" s="94" t="s">
        <v>133</v>
      </c>
      <c r="C125" s="95" t="s">
        <v>177</v>
      </c>
      <c r="D125" s="62">
        <f>SUMIF(vitesse!C:C,"HOURMAN MATEO",vitesse!F:F)</f>
        <v>2</v>
      </c>
      <c r="E125" s="62">
        <f>SUMIF(adresse!C:C,"HOURMAN MATEO",adresse!H:H)</f>
        <v>60</v>
      </c>
      <c r="F125" s="62">
        <f>SUMIF(Route!C:C,"HOURMAN MATEO",Route!E:E)</f>
        <v>43</v>
      </c>
      <c r="G125" s="61">
        <f>SUM(D125:F125)</f>
        <v>105</v>
      </c>
    </row>
    <row r="126" spans="1:7" x14ac:dyDescent="0.2">
      <c r="A126" s="61">
        <v>28</v>
      </c>
      <c r="B126" s="96" t="s">
        <v>129</v>
      </c>
      <c r="C126" s="95" t="s">
        <v>172</v>
      </c>
      <c r="D126" s="62">
        <f>SUMIF(vitesse!C:C,"GODIVEAUX JULIEN",vitesse!F:F)</f>
        <v>35</v>
      </c>
      <c r="E126" s="62">
        <f>SUMIF(adresse!C:C,"GODIVEAUX JULIEN",adresse!H:H)</f>
        <v>54</v>
      </c>
      <c r="F126" s="62">
        <f>SUMIF(Route!C:C,"GODIVEAUX JULIEN",Route!E:E)</f>
        <v>22</v>
      </c>
      <c r="G126" s="61">
        <f>SUM(D126:F126)</f>
        <v>111</v>
      </c>
    </row>
    <row r="127" spans="1:7" x14ac:dyDescent="0.2">
      <c r="A127" s="61">
        <v>29</v>
      </c>
      <c r="B127" s="96" t="s">
        <v>123</v>
      </c>
      <c r="C127" s="95" t="s">
        <v>173</v>
      </c>
      <c r="D127" s="62">
        <f>SUMIF(vitesse!C:C,"JUBIN Meven",vitesse!F:F)</f>
        <v>37</v>
      </c>
      <c r="E127" s="62">
        <f>SUMIF(adresse!C:C,"JUBIN Meven",adresse!H:H)</f>
        <v>43</v>
      </c>
      <c r="F127" s="62">
        <f>SUMIF(Route!C:C,"JUBIN Meven",Route!E:E)</f>
        <v>41</v>
      </c>
      <c r="G127" s="61">
        <f>SUM(D127:F127)</f>
        <v>121</v>
      </c>
    </row>
    <row r="128" spans="1:7" x14ac:dyDescent="0.2">
      <c r="A128" s="61">
        <v>30</v>
      </c>
      <c r="B128" s="96" t="s">
        <v>82</v>
      </c>
      <c r="C128" s="95" t="s">
        <v>174</v>
      </c>
      <c r="D128" s="62">
        <f>SUMIF(vitesse!C:C,"GUYOT/GIGUET Noé",vitesse!F:F)</f>
        <v>52</v>
      </c>
      <c r="E128" s="62">
        <f>SUMIF(adresse!C:C,"GUYOT/GIGUET Noé",adresse!H:H)</f>
        <v>35</v>
      </c>
      <c r="F128" s="62">
        <f>SUMIF(Route!C:C,"GUYOT/GIGUET Noé",Route!E:E)</f>
        <v>35</v>
      </c>
      <c r="G128" s="61">
        <f>SUM(D128:F128)</f>
        <v>122</v>
      </c>
    </row>
    <row r="129" spans="1:7" x14ac:dyDescent="0.2">
      <c r="A129" s="61">
        <v>31</v>
      </c>
      <c r="B129" s="94" t="s">
        <v>89</v>
      </c>
      <c r="C129" s="95" t="s">
        <v>169</v>
      </c>
      <c r="D129" s="62">
        <f>SUMIF(vitesse!C:C,"LE BELLEC Enzo",vitesse!F:F)</f>
        <v>58</v>
      </c>
      <c r="E129" s="62">
        <f>SUMIF(adresse!C:C,"LE BELLEC Enzo",adresse!H:H)</f>
        <v>32</v>
      </c>
      <c r="F129" s="62">
        <f>SUMIF(Route!C:C,"LE BELLEC Enzo",Route!E:E)</f>
        <v>36</v>
      </c>
      <c r="G129" s="61">
        <f>SUM(D129:F129)</f>
        <v>126</v>
      </c>
    </row>
    <row r="130" spans="1:7" x14ac:dyDescent="0.2">
      <c r="A130" s="61">
        <v>32</v>
      </c>
      <c r="B130" s="94" t="s">
        <v>104</v>
      </c>
      <c r="C130" s="95" t="s">
        <v>171</v>
      </c>
      <c r="D130" s="62">
        <f>SUMIF(vitesse!C:C,"CARRE NOAH",vitesse!F:F)</f>
        <v>17</v>
      </c>
      <c r="E130" s="62">
        <f>SUMIF(adresse!C:C,"CARRE NOAH",adresse!H:H)</f>
        <v>42</v>
      </c>
      <c r="F130" s="62">
        <f>SUMIF(Route!C:C,"CARRE NOAH",Route!E:E)</f>
        <v>67</v>
      </c>
      <c r="G130" s="61">
        <f>SUM(D130:F130)</f>
        <v>126</v>
      </c>
    </row>
    <row r="131" spans="1:7" x14ac:dyDescent="0.2">
      <c r="A131" s="61">
        <v>33</v>
      </c>
      <c r="B131" s="94" t="s">
        <v>111</v>
      </c>
      <c r="C131" s="97" t="s">
        <v>182</v>
      </c>
      <c r="D131" s="62">
        <f>SUMIF(vitesse!C:C,"BIHEL CLEMENT",vitesse!F:F)</f>
        <v>33</v>
      </c>
      <c r="E131" s="62">
        <f>SUMIF(adresse!C:C,"BIHEL CLEMENT",adresse!H:H)</f>
        <v>61</v>
      </c>
      <c r="F131" s="62">
        <f>SUMIF(Route!C:C,"BIHEL CLEMENT",Route!E:E)</f>
        <v>34</v>
      </c>
      <c r="G131" s="61">
        <f>SUM(D131:F131)</f>
        <v>128</v>
      </c>
    </row>
    <row r="132" spans="1:7" x14ac:dyDescent="0.2">
      <c r="A132" s="61">
        <v>34</v>
      </c>
      <c r="B132" s="94" t="s">
        <v>189</v>
      </c>
      <c r="C132" s="95" t="s">
        <v>182</v>
      </c>
      <c r="D132" s="62">
        <f>SUMIF(vitesse!C:C,"GUILLAUME Gaëtan",vitesse!F:F)</f>
        <v>56</v>
      </c>
      <c r="E132" s="62">
        <f>SUMIF(adresse!C:C,"GUILLAUME Gaëtan",adresse!H:H)</f>
        <v>22</v>
      </c>
      <c r="F132" s="62">
        <f>SUMIF(Route!C:C,"GUILLAUME Gaëtan",Route!E:E)</f>
        <v>51</v>
      </c>
      <c r="G132" s="61">
        <f>SUM(D132:F132)</f>
        <v>129</v>
      </c>
    </row>
    <row r="133" spans="1:7" x14ac:dyDescent="0.2">
      <c r="A133" s="61">
        <v>35</v>
      </c>
      <c r="B133" s="94" t="s">
        <v>146</v>
      </c>
      <c r="C133" s="95" t="s">
        <v>170</v>
      </c>
      <c r="D133" s="62">
        <f>SUMIF(vitesse!C:C,"DUVAL Ilan",vitesse!F:F)</f>
        <v>27</v>
      </c>
      <c r="E133" s="62">
        <f>SUMIF(adresse!C:C,"DUVAL Ilan",adresse!H:H)</f>
        <v>49</v>
      </c>
      <c r="F133" s="62">
        <f>SUMIF(Route!C:C,"DUVAL Ilan",Route!E:E)</f>
        <v>53</v>
      </c>
      <c r="G133" s="61">
        <f>SUM(D133:F133)</f>
        <v>129</v>
      </c>
    </row>
    <row r="134" spans="1:7" x14ac:dyDescent="0.2">
      <c r="A134" s="61">
        <v>36</v>
      </c>
      <c r="B134" s="94" t="s">
        <v>167</v>
      </c>
      <c r="C134" s="95" t="s">
        <v>170</v>
      </c>
      <c r="D134" s="62">
        <f>SUMIF(vitesse!C:C,"FRANCOIS Valentin",vitesse!F:F)</f>
        <v>32</v>
      </c>
      <c r="E134" s="62">
        <f>SUMIF(adresse!C:C,"FRANCOIS Valentin",adresse!H:H)</f>
        <v>52</v>
      </c>
      <c r="F134" s="62">
        <f>SUMIF(Route!C:C,"FRANCOIS Valentin",Route!E:E)</f>
        <v>46</v>
      </c>
      <c r="G134" s="61">
        <f>SUM(D134:F134)</f>
        <v>130</v>
      </c>
    </row>
    <row r="135" spans="1:7" x14ac:dyDescent="0.2">
      <c r="A135" s="61">
        <v>37</v>
      </c>
      <c r="B135" s="94" t="s">
        <v>130</v>
      </c>
      <c r="C135" s="95" t="s">
        <v>181</v>
      </c>
      <c r="D135" s="62">
        <f>SUMIF(vitesse!C:C,"LE PORT Andy",vitesse!F:F)</f>
        <v>45</v>
      </c>
      <c r="E135" s="62">
        <f>SUMIF(adresse!C:C,"LE PORT Andy",adresse!H:H)</f>
        <v>40</v>
      </c>
      <c r="F135" s="62">
        <f>SUMIF(Route!C:C,"LE PORT Andy",Route!E:E)</f>
        <v>49</v>
      </c>
      <c r="G135" s="61">
        <f>SUM(D135:F135)</f>
        <v>134</v>
      </c>
    </row>
    <row r="136" spans="1:7" x14ac:dyDescent="0.2">
      <c r="A136" s="61">
        <v>38</v>
      </c>
      <c r="B136" s="94" t="s">
        <v>84</v>
      </c>
      <c r="C136" s="95" t="s">
        <v>175</v>
      </c>
      <c r="D136" s="62">
        <f>SUMIF(vitesse!C:C,"GERMAIN STEVANN",vitesse!F:F)</f>
        <v>36</v>
      </c>
      <c r="E136" s="62">
        <f>SUMIF(adresse!C:C,"GERMAIN STEVANN",adresse!H:H)</f>
        <v>58</v>
      </c>
      <c r="F136" s="62">
        <f>SUMIF(Route!C:C,"GERMAIN STEVANN",Route!E:E)</f>
        <v>42</v>
      </c>
      <c r="G136" s="61">
        <f>SUM(D136:F136)</f>
        <v>136</v>
      </c>
    </row>
    <row r="137" spans="1:7" x14ac:dyDescent="0.2">
      <c r="A137" s="61">
        <v>39</v>
      </c>
      <c r="B137" s="94" t="s">
        <v>98</v>
      </c>
      <c r="C137" s="95" t="s">
        <v>177</v>
      </c>
      <c r="D137" s="62">
        <f>SUMIF(vitesse!C:C,"CHATELAIN GABRIEL",vitesse!F:F)</f>
        <v>43</v>
      </c>
      <c r="E137" s="62">
        <f>SUMIF(adresse!C:C,"CHATELAIN GABRIEL",adresse!H:H)</f>
        <v>39</v>
      </c>
      <c r="F137" s="62">
        <f>SUMIF(Route!C:C,"CHATELAIN GABRIEL",Route!E:E)</f>
        <v>55</v>
      </c>
      <c r="G137" s="61">
        <f>SUM(D137:F137)</f>
        <v>137</v>
      </c>
    </row>
    <row r="138" spans="1:7" x14ac:dyDescent="0.2">
      <c r="A138" s="61">
        <v>40</v>
      </c>
      <c r="B138" s="94" t="s">
        <v>150</v>
      </c>
      <c r="C138" s="95" t="s">
        <v>170</v>
      </c>
      <c r="D138" s="62">
        <f>SUMIF(vitesse!C:C,"POIRON-UFFREDI Jean",vitesse!F:F)</f>
        <v>38</v>
      </c>
      <c r="E138" s="62">
        <f>SUMIF(adresse!C:C,"POIRON-UFFREDI Jean",adresse!H:H)</f>
        <v>69</v>
      </c>
      <c r="F138" s="62">
        <f>SUMIF(Route!C:C,"POIRON-UFFREDI Jean",Route!E:E)</f>
        <v>33</v>
      </c>
      <c r="G138" s="61">
        <f>SUM(D138:F138)</f>
        <v>140</v>
      </c>
    </row>
    <row r="139" spans="1:7" x14ac:dyDescent="0.2">
      <c r="A139" s="61">
        <v>41</v>
      </c>
      <c r="B139" s="96" t="s">
        <v>156</v>
      </c>
      <c r="C139" s="95" t="s">
        <v>173</v>
      </c>
      <c r="D139" s="62">
        <f>SUMIF(vitesse!C:C,"ALLAIN Yanis",vitesse!F:F)</f>
        <v>40</v>
      </c>
      <c r="E139" s="62">
        <f>SUMIF(adresse!C:C,"ALLAIN Yanis",adresse!H:H)</f>
        <v>47</v>
      </c>
      <c r="F139" s="62">
        <f>SUMIF(Route!C:C,"ALLAIN Yanis",Route!E:E)</f>
        <v>54</v>
      </c>
      <c r="G139" s="61">
        <f>SUM(D139:F139)</f>
        <v>141</v>
      </c>
    </row>
    <row r="140" spans="1:7" x14ac:dyDescent="0.2">
      <c r="A140" s="61">
        <v>42</v>
      </c>
      <c r="B140" s="96" t="s">
        <v>148</v>
      </c>
      <c r="C140" s="95" t="s">
        <v>173</v>
      </c>
      <c r="D140" s="62">
        <f>SUMIF(vitesse!C:C,"LOUSSOUARN Thomas",vitesse!F:F)</f>
        <v>60</v>
      </c>
      <c r="E140" s="62">
        <f>SUMIF(adresse!C:C,"LOUSSOUARN Thomas",adresse!H:H)</f>
        <v>31</v>
      </c>
      <c r="F140" s="62">
        <f>SUMIF(Route!C:C,"LOUSSOUARN Thomas",Route!E:E)</f>
        <v>53</v>
      </c>
      <c r="G140" s="61">
        <f>SUM(D140:F140)</f>
        <v>144</v>
      </c>
    </row>
    <row r="141" spans="1:7" x14ac:dyDescent="0.2">
      <c r="A141" s="61">
        <v>43</v>
      </c>
      <c r="B141" s="96" t="s">
        <v>151</v>
      </c>
      <c r="C141" s="95" t="s">
        <v>172</v>
      </c>
      <c r="D141" s="62">
        <f>SUMIF(vitesse!C:C,"THOMAZO QUENTIN NOLAN",vitesse!F:F)</f>
        <v>51</v>
      </c>
      <c r="E141" s="62">
        <f>SUMIF(adresse!C:C,"THOMAZO QUENTIN NOLAN",adresse!H:H)</f>
        <v>55</v>
      </c>
      <c r="F141" s="62">
        <f>SUMIF(Route!C:C,"THOMAZO QUENTIN NOLAN",Route!E:E)</f>
        <v>40</v>
      </c>
      <c r="G141" s="61">
        <f>SUM(D141:F141)</f>
        <v>146</v>
      </c>
    </row>
    <row r="142" spans="1:7" x14ac:dyDescent="0.2">
      <c r="A142" s="61">
        <v>44</v>
      </c>
      <c r="B142" s="94" t="s">
        <v>85</v>
      </c>
      <c r="C142" s="95" t="s">
        <v>177</v>
      </c>
      <c r="D142" s="62">
        <f>SUMIF(vitesse!C:C,"BRIENT MAELAN",vitesse!F:F)</f>
        <v>67</v>
      </c>
      <c r="E142" s="62">
        <f>SUMIF(adresse!C:C,"BRIENT MAELAN",adresse!H:H)</f>
        <v>16</v>
      </c>
      <c r="F142" s="62">
        <f>SUMIF(Route!C:C,"BRIENT MAELAN",Route!E:E)</f>
        <v>65</v>
      </c>
      <c r="G142" s="61">
        <f>SUM(D142:F142)</f>
        <v>148</v>
      </c>
    </row>
    <row r="143" spans="1:7" x14ac:dyDescent="0.2">
      <c r="A143" s="61">
        <v>45</v>
      </c>
      <c r="B143" s="94" t="s">
        <v>113</v>
      </c>
      <c r="C143" s="95" t="s">
        <v>80</v>
      </c>
      <c r="D143" s="62">
        <f>SUMIF(vitesse!C:C,"COTUREL Léo",vitesse!F:F)</f>
        <v>49</v>
      </c>
      <c r="E143" s="62">
        <f>SUMIF(adresse!C:C,"COTUREL Léo",adresse!H:H)</f>
        <v>34</v>
      </c>
      <c r="F143" s="62">
        <f>SUMIF(Route!C:C,"COTUREL Léo",Route!E:E)</f>
        <v>68</v>
      </c>
      <c r="G143" s="61">
        <f>SUM(D143:F143)</f>
        <v>151</v>
      </c>
    </row>
    <row r="144" spans="1:7" ht="15.75" customHeight="1" x14ac:dyDescent="0.2">
      <c r="A144" s="61">
        <v>46</v>
      </c>
      <c r="B144" s="96" t="s">
        <v>81</v>
      </c>
      <c r="C144" s="95" t="s">
        <v>173</v>
      </c>
      <c r="D144" s="62">
        <f>SUMIF(vitesse!C:C,"PERON Nolan",vitesse!F:F)</f>
        <v>66</v>
      </c>
      <c r="E144" s="62">
        <f>SUMIF(adresse!C:C,"PERON Nolan",adresse!H:H)</f>
        <v>62</v>
      </c>
      <c r="F144" s="62">
        <f>SUMIF(Route!C:C,"PERON Nolan",Route!E:E)</f>
        <v>23</v>
      </c>
      <c r="G144" s="61">
        <f>SUM(D144:F144)</f>
        <v>151</v>
      </c>
    </row>
    <row r="145" spans="1:7" ht="15.75" customHeight="1" x14ac:dyDescent="0.2">
      <c r="A145" s="61">
        <v>47</v>
      </c>
      <c r="B145" s="94" t="s">
        <v>101</v>
      </c>
      <c r="C145" s="97" t="s">
        <v>182</v>
      </c>
      <c r="D145" s="62">
        <f>SUMIF(vitesse!C:C,"BELLANGER MATHEO",vitesse!F:F)</f>
        <v>61</v>
      </c>
      <c r="E145" s="62">
        <f>SUMIF(adresse!C:C,"BELLANGER MATHEO",adresse!H:H)</f>
        <v>76</v>
      </c>
      <c r="F145" s="62">
        <f>SUMIF(Route!C:C,"BELLANGER MATHEO",Route!E:E)</f>
        <v>14</v>
      </c>
      <c r="G145" s="61">
        <f>SUM(D145:F145)</f>
        <v>151</v>
      </c>
    </row>
    <row r="146" spans="1:7" ht="15.75" customHeight="1" x14ac:dyDescent="0.2">
      <c r="A146" s="61">
        <v>48</v>
      </c>
      <c r="B146" s="96" t="s">
        <v>137</v>
      </c>
      <c r="C146" s="95" t="s">
        <v>173</v>
      </c>
      <c r="D146" s="62">
        <f>SUMIF(vitesse!C:C,"LE BADEZET Brieuc",vitesse!F:F)</f>
        <v>42</v>
      </c>
      <c r="E146" s="62">
        <f>SUMIF(adresse!C:C,"LE BADEZET Brieuc",adresse!H:H)</f>
        <v>59</v>
      </c>
      <c r="F146" s="62">
        <f>SUMIF(Route!C:C,"LE BADEZET Brieuc",Route!E:E)</f>
        <v>56</v>
      </c>
      <c r="G146" s="61">
        <f>SUM(D146:F146)</f>
        <v>157</v>
      </c>
    </row>
    <row r="147" spans="1:7" x14ac:dyDescent="0.2">
      <c r="A147" s="61">
        <v>49</v>
      </c>
      <c r="B147" s="94" t="s">
        <v>164</v>
      </c>
      <c r="C147" s="95" t="s">
        <v>170</v>
      </c>
      <c r="D147" s="62">
        <f>SUMIF(vitesse!C:C,"BLANPAIN Elouwen",vitesse!F:F)</f>
        <v>50</v>
      </c>
      <c r="E147" s="62">
        <f>SUMIF(adresse!C:C,"BLANPAIN Elouwen",adresse!H:H)</f>
        <v>36</v>
      </c>
      <c r="F147" s="62">
        <f>SUMIF(Route!C:C,"BLANPAIN Elouwen",Route!E:E)</f>
        <v>76</v>
      </c>
      <c r="G147" s="61">
        <f>SUM(D147:F147)</f>
        <v>162</v>
      </c>
    </row>
    <row r="148" spans="1:7" x14ac:dyDescent="0.2">
      <c r="A148" s="61">
        <v>50</v>
      </c>
      <c r="B148" s="96" t="s">
        <v>152</v>
      </c>
      <c r="C148" s="95" t="s">
        <v>173</v>
      </c>
      <c r="D148" s="62">
        <f>SUMIF(vitesse!C:C,"GUILLEMOT Loucka",vitesse!F:F)</f>
        <v>53</v>
      </c>
      <c r="E148" s="62">
        <f>SUMIF(adresse!C:C,"GUILLEMOT Loucka",adresse!H:H)</f>
        <v>45</v>
      </c>
      <c r="F148" s="62">
        <f>SUMIF(Route!C:C,"GUILLEMOT Loucka",Route!E:E)</f>
        <v>66</v>
      </c>
      <c r="G148" s="61">
        <f>SUM(D148:F148)</f>
        <v>164</v>
      </c>
    </row>
    <row r="149" spans="1:7" ht="15.75" customHeight="1" x14ac:dyDescent="0.2">
      <c r="A149" s="61">
        <v>51</v>
      </c>
      <c r="B149" s="96" t="s">
        <v>142</v>
      </c>
      <c r="C149" s="95" t="s">
        <v>172</v>
      </c>
      <c r="D149" s="62">
        <f>SUMIF(vitesse!C:C,"LHEUREUX CORENTIN",vitesse!F:F)</f>
        <v>44</v>
      </c>
      <c r="E149" s="62">
        <f>SUMIF(adresse!C:C,"LHEUREUX CORENTIN",adresse!H:H)</f>
        <v>66</v>
      </c>
      <c r="F149" s="62">
        <f>SUMIF(Route!C:C,"LHEUREUX CORENTIN",Route!E:E)</f>
        <v>59</v>
      </c>
      <c r="G149" s="61">
        <f>SUM(D149:F149)</f>
        <v>169</v>
      </c>
    </row>
    <row r="150" spans="1:7" ht="15.75" customHeight="1" x14ac:dyDescent="0.2">
      <c r="A150" s="61">
        <v>52</v>
      </c>
      <c r="B150" s="94" t="s">
        <v>79</v>
      </c>
      <c r="C150" s="95" t="s">
        <v>171</v>
      </c>
      <c r="D150" s="62">
        <f>SUMIF(vitesse!C:C,"ARMAND Paul",vitesse!F:F)</f>
        <v>69</v>
      </c>
      <c r="E150" s="62">
        <f>SUMIF(adresse!C:C,"ARMAND Paul",adresse!H:H)</f>
        <v>56</v>
      </c>
      <c r="F150" s="62">
        <f>SUMIF(Route!C:C,"ARMAND Paul",Route!E:E)</f>
        <v>47</v>
      </c>
      <c r="G150" s="61">
        <f>SUM(D150:F150)</f>
        <v>172</v>
      </c>
    </row>
    <row r="151" spans="1:7" x14ac:dyDescent="0.25">
      <c r="A151" s="61">
        <v>53</v>
      </c>
      <c r="B151" s="95" t="s">
        <v>110</v>
      </c>
      <c r="C151" s="97" t="s">
        <v>180</v>
      </c>
      <c r="D151" s="62">
        <f>SUMIF(vitesse!C:C,"LEDORMER Louis",vitesse!F:F)</f>
        <v>63</v>
      </c>
      <c r="E151" s="62">
        <f>SUMIF(adresse!C:C,"LEDORMER Louis",adresse!H:H)</f>
        <v>64</v>
      </c>
      <c r="F151" s="62">
        <f>SUMIF(Route!C:C,"LEDORMER Louis",Route!E:E)</f>
        <v>61</v>
      </c>
      <c r="G151" s="61">
        <f>SUM(D151:F151)</f>
        <v>188</v>
      </c>
    </row>
    <row r="152" spans="1:7" x14ac:dyDescent="0.2">
      <c r="A152" s="61">
        <v>54</v>
      </c>
      <c r="B152" s="96" t="s">
        <v>163</v>
      </c>
      <c r="C152" s="95" t="s">
        <v>173</v>
      </c>
      <c r="D152" s="62">
        <f>SUMIF(vitesse!C:C,"GESBERT Gwenn",vitesse!F:F)</f>
        <v>70</v>
      </c>
      <c r="E152" s="62">
        <f>SUMIF(adresse!C:C,"GESBERT Gwenn",adresse!H:H)</f>
        <v>63</v>
      </c>
      <c r="F152" s="62">
        <f>SUMIF(Route!C:C,"GESBERT Gwenn",Route!E:E)</f>
        <v>57</v>
      </c>
      <c r="G152" s="61">
        <f>SUM(D152:F152)</f>
        <v>190</v>
      </c>
    </row>
    <row r="153" spans="1:7" ht="15.75" customHeight="1" x14ac:dyDescent="0.2">
      <c r="A153" s="61">
        <v>55</v>
      </c>
      <c r="B153" s="96" t="s">
        <v>106</v>
      </c>
      <c r="C153" s="95" t="s">
        <v>174</v>
      </c>
      <c r="D153" s="62">
        <f>SUMIF(vitesse!C:C,"GERGAUD Esteban",vitesse!F:F)</f>
        <v>68</v>
      </c>
      <c r="E153" s="62">
        <f>SUMIF(adresse!C:C,"GERGAUD Esteban",adresse!H:H)</f>
        <v>74</v>
      </c>
      <c r="F153" s="62">
        <f>SUMIF(Route!C:C,"GERGAUD Esteban",Route!E:E)</f>
        <v>48</v>
      </c>
      <c r="G153" s="61">
        <f>SUM(D153:F153)</f>
        <v>190</v>
      </c>
    </row>
    <row r="154" spans="1:7" ht="15.75" customHeight="1" x14ac:dyDescent="0.2">
      <c r="A154" s="61">
        <v>56</v>
      </c>
      <c r="B154" s="94" t="s">
        <v>143</v>
      </c>
      <c r="C154" s="95" t="s">
        <v>171</v>
      </c>
      <c r="D154" s="62">
        <f>SUMIF(vitesse!C:C,"PERICHOT Mélam",vitesse!F:F)</f>
        <v>76</v>
      </c>
      <c r="E154" s="62">
        <f>SUMIF(adresse!C:C,"PERICHOT Mélam",adresse!H:H)</f>
        <v>38</v>
      </c>
      <c r="F154" s="62">
        <f>SUMIF(Route!C:C,"PERICHOT Mélam",Route!E:E)</f>
        <v>79</v>
      </c>
      <c r="G154" s="61">
        <f>SUM(D154:F154)</f>
        <v>193</v>
      </c>
    </row>
    <row r="155" spans="1:7" x14ac:dyDescent="0.25">
      <c r="A155" s="61">
        <v>57</v>
      </c>
      <c r="B155" s="95" t="s">
        <v>100</v>
      </c>
      <c r="C155" s="97" t="s">
        <v>180</v>
      </c>
      <c r="D155" s="62">
        <f>SUMIF(vitesse!C:C,"DOBRENEZ Jigme",vitesse!F:F)</f>
        <v>74</v>
      </c>
      <c r="E155" s="62">
        <f>SUMIF(adresse!C:C,"DOBRENEZ Jigme",adresse!H:H)</f>
        <v>77</v>
      </c>
      <c r="F155" s="62">
        <f>SUMIF(Route!C:C,"DOBRENEZ Jigme",Route!E:E)</f>
        <v>45</v>
      </c>
      <c r="G155" s="61">
        <f>SUM(D155:F155)</f>
        <v>196</v>
      </c>
    </row>
    <row r="156" spans="1:7" ht="15.75" customHeight="1" x14ac:dyDescent="0.2">
      <c r="A156" s="61">
        <v>58</v>
      </c>
      <c r="B156" s="96" t="s">
        <v>83</v>
      </c>
      <c r="C156" s="95" t="s">
        <v>176</v>
      </c>
      <c r="D156" s="62">
        <f>SUMIF(vitesse!C:C,"DANET YANIS",vitesse!F:F)</f>
        <v>79</v>
      </c>
      <c r="E156" s="62">
        <f>SUMIF(adresse!C:C,"DANET YANIS",adresse!H:H)</f>
        <v>81</v>
      </c>
      <c r="F156" s="62">
        <f>SUMIF(Route!C:C,"DANET YANIS",Route!E:E)</f>
        <v>37</v>
      </c>
      <c r="G156" s="61">
        <f>SUM(D156:F156)</f>
        <v>197</v>
      </c>
    </row>
    <row r="157" spans="1:7" x14ac:dyDescent="0.2">
      <c r="A157" s="61">
        <v>59</v>
      </c>
      <c r="B157" s="94" t="s">
        <v>153</v>
      </c>
      <c r="C157" s="95" t="s">
        <v>177</v>
      </c>
      <c r="D157" s="62">
        <f>SUMIF(vitesse!C:C,"PEVEDIC CORANTIN",vitesse!F:F)</f>
        <v>72</v>
      </c>
      <c r="E157" s="62">
        <f>SUMIF(adresse!C:C,"PEVEDIC CORANTIN",adresse!H:H)</f>
        <v>67</v>
      </c>
      <c r="F157" s="62">
        <f>SUMIF(Route!C:C,"PEVEDIC CORANTIN",Route!E:E)</f>
        <v>70</v>
      </c>
      <c r="G157" s="61">
        <f>SUM(D157:F157)</f>
        <v>209</v>
      </c>
    </row>
    <row r="158" spans="1:7" x14ac:dyDescent="0.2">
      <c r="A158" s="61">
        <v>60</v>
      </c>
      <c r="B158" s="94" t="s">
        <v>108</v>
      </c>
      <c r="C158" s="95" t="s">
        <v>177</v>
      </c>
      <c r="D158" s="62">
        <f>SUMIF(vitesse!C:C,"CROTHERS ENZO",vitesse!F:F)</f>
        <v>78</v>
      </c>
      <c r="E158" s="62">
        <f>SUMIF(adresse!C:C,"CROTHERS ENZO",adresse!H:H)</f>
        <v>70</v>
      </c>
      <c r="F158" s="62">
        <f>SUMIF(Route!C:C,"CROTHERS ENZO",Route!E:E)</f>
        <v>62</v>
      </c>
      <c r="G158" s="61">
        <f>SUM(D158:F158)</f>
        <v>210</v>
      </c>
    </row>
    <row r="159" spans="1:7" x14ac:dyDescent="0.2">
      <c r="A159" s="61">
        <v>61</v>
      </c>
      <c r="B159" s="94" t="s">
        <v>117</v>
      </c>
      <c r="C159" s="95" t="s">
        <v>177</v>
      </c>
      <c r="D159" s="62">
        <f>SUMIF(vitesse!C:C,"GICQUEL Titouan",vitesse!F:F)</f>
        <v>71</v>
      </c>
      <c r="E159" s="62">
        <f>SUMIF(adresse!C:C,"GICQUEL Titouan",adresse!H:H)</f>
        <v>71</v>
      </c>
      <c r="F159" s="62">
        <f>SUMIF(Route!C:C,"GICQUEL Titouan",Route!E:E)</f>
        <v>69</v>
      </c>
      <c r="G159" s="61">
        <f>SUM(D159:F159)</f>
        <v>211</v>
      </c>
    </row>
    <row r="160" spans="1:7" ht="15.75" customHeight="1" x14ac:dyDescent="0.2">
      <c r="A160" s="61">
        <v>62</v>
      </c>
      <c r="B160" s="96" t="s">
        <v>96</v>
      </c>
      <c r="C160" s="95" t="s">
        <v>176</v>
      </c>
      <c r="D160" s="62">
        <f>SUMIF(vitesse!C:C,"LE MAO KAMERON",vitesse!F:F)</f>
        <v>77</v>
      </c>
      <c r="E160" s="62">
        <f>SUMIF(adresse!C:C,"LE MAO KAMERON",adresse!H:H)</f>
        <v>79</v>
      </c>
      <c r="F160" s="62">
        <f>SUMIF(Route!C:C,"LE MAO KAMERON",Route!E:E)</f>
        <v>72</v>
      </c>
      <c r="G160" s="61">
        <f>SUM(D160:F160)</f>
        <v>228</v>
      </c>
    </row>
    <row r="161" spans="1:7" x14ac:dyDescent="0.2">
      <c r="A161" s="61">
        <v>63</v>
      </c>
      <c r="B161" s="96" t="s">
        <v>165</v>
      </c>
      <c r="C161" s="95" t="s">
        <v>173</v>
      </c>
      <c r="D161" s="62">
        <f>SUMIF(vitesse!C:C,"GROSSI Elven ",vitesse!F:F)</f>
        <v>80</v>
      </c>
      <c r="E161" s="62">
        <f>SUMIF(adresse!C:C,"GROSSI Elven ",adresse!H:H)</f>
        <v>82</v>
      </c>
      <c r="F161" s="62">
        <f>SUMIF(Route!C:C,"GROSSI Elven ",Route!E:E)</f>
        <v>75</v>
      </c>
      <c r="G161" s="61">
        <f>SUM(D161:F161)</f>
        <v>237</v>
      </c>
    </row>
    <row r="162" spans="1:7" x14ac:dyDescent="0.2">
      <c r="A162" s="61">
        <v>64</v>
      </c>
      <c r="B162" s="94" t="s">
        <v>125</v>
      </c>
      <c r="C162" s="95" t="s">
        <v>177</v>
      </c>
      <c r="D162" s="62">
        <f>SUMIF(vitesse!C:C,"HAAS ADRIEN",vitesse!F:F)</f>
        <v>81</v>
      </c>
      <c r="E162" s="62">
        <f>SUMIF(adresse!C:C,"HAAS ADRIEN",adresse!H:H)</f>
        <v>80</v>
      </c>
      <c r="F162" s="62">
        <f>SUMIF(Route!C:C,"HAAS ADRIEN",Route!E:E)</f>
        <v>78</v>
      </c>
      <c r="G162" s="61">
        <f>SUM(D162:F162)</f>
        <v>239</v>
      </c>
    </row>
    <row r="163" spans="1:7" x14ac:dyDescent="0.2">
      <c r="A163" s="61">
        <v>65</v>
      </c>
      <c r="B163" s="94" t="s">
        <v>145</v>
      </c>
      <c r="C163" s="95" t="s">
        <v>177</v>
      </c>
      <c r="D163" s="62">
        <f>SUMIF(vitesse!C:C,"MIGNOT GUILLAUME",vitesse!F:F)</f>
        <v>21</v>
      </c>
      <c r="E163" s="62">
        <f>SUMIF(adresse!C:C,"MIGNOT GUILLAUME",adresse!H:H)</f>
        <v>51</v>
      </c>
      <c r="F163" s="62">
        <v>200</v>
      </c>
      <c r="G163" s="61">
        <f>SUM(D163:F163)</f>
        <v>272</v>
      </c>
    </row>
    <row r="164" spans="1:7" x14ac:dyDescent="0.2">
      <c r="A164" s="61">
        <v>66</v>
      </c>
      <c r="B164" s="94" t="s">
        <v>93</v>
      </c>
      <c r="C164" s="95" t="s">
        <v>181</v>
      </c>
      <c r="D164" s="62">
        <f>SUMIF(vitesse!C:C,"BARBEOCH JACK",vitesse!F:F)</f>
        <v>26</v>
      </c>
      <c r="E164" s="62">
        <f>SUMIF(adresse!C:C,"BARBEOCH JACK",adresse!H:H)</f>
        <v>48</v>
      </c>
      <c r="F164" s="62">
        <v>200</v>
      </c>
      <c r="G164" s="61">
        <f>SUM(D164:F164)</f>
        <v>274</v>
      </c>
    </row>
    <row r="165" spans="1:7" x14ac:dyDescent="0.2">
      <c r="A165" s="61">
        <v>67</v>
      </c>
      <c r="B165" s="94" t="s">
        <v>157</v>
      </c>
      <c r="C165" s="95" t="s">
        <v>177</v>
      </c>
      <c r="D165" s="62">
        <f>SUMIF(vitesse!C:C,"RENAUD KILLIAN",vitesse!F:F)</f>
        <v>62</v>
      </c>
      <c r="E165" s="62">
        <f>SUMIF(adresse!C:C,"RENAUD KILLIAN",adresse!H:H)</f>
        <v>65</v>
      </c>
      <c r="F165" s="62">
        <v>200</v>
      </c>
      <c r="G165" s="61">
        <f>SUM(D165:F165)</f>
        <v>327</v>
      </c>
    </row>
    <row r="167" spans="1:7" ht="23.25" x14ac:dyDescent="0.25">
      <c r="D167" s="37" t="s">
        <v>27</v>
      </c>
    </row>
    <row r="168" spans="1:7" ht="15.75" customHeight="1" x14ac:dyDescent="0.25"/>
    <row r="169" spans="1:7" x14ac:dyDescent="0.25">
      <c r="B169" s="64" t="s">
        <v>32</v>
      </c>
      <c r="C169" s="64" t="s">
        <v>12</v>
      </c>
      <c r="D169" s="63" t="s">
        <v>36</v>
      </c>
      <c r="E169" s="63" t="s">
        <v>31</v>
      </c>
      <c r="F169" s="63" t="s">
        <v>21</v>
      </c>
      <c r="G169" s="63" t="s">
        <v>14</v>
      </c>
    </row>
    <row r="170" spans="1:7" x14ac:dyDescent="0.2">
      <c r="A170" s="61">
        <v>1</v>
      </c>
      <c r="B170" s="93" t="s">
        <v>138</v>
      </c>
      <c r="C170" s="92" t="s">
        <v>175</v>
      </c>
      <c r="D170" s="62">
        <f>SUMIF(vitesse!C:C,"PHILIPPE EVA (F)",vitesse!F:F)</f>
        <v>10</v>
      </c>
      <c r="E170" s="62">
        <f>SUMIF(adresse!C:C,"PHILIPPE EVA (F)",adresse!H:H)</f>
        <v>14</v>
      </c>
      <c r="F170" s="62">
        <f>SUMIF(Route!C:C,"PHILIPPE EVA (F)",Route!E:E)</f>
        <v>13</v>
      </c>
      <c r="G170" s="61">
        <f>SUM(D170:F170)</f>
        <v>37</v>
      </c>
    </row>
    <row r="171" spans="1:7" x14ac:dyDescent="0.2">
      <c r="A171" s="61">
        <v>2</v>
      </c>
      <c r="B171" s="93" t="s">
        <v>135</v>
      </c>
      <c r="C171" s="92" t="s">
        <v>170</v>
      </c>
      <c r="D171" s="62">
        <f>SUMIF(vitesse!C:C,"LOHEZIC  LE PALLEC Lou (F)",vitesse!F:F)</f>
        <v>20</v>
      </c>
      <c r="E171" s="62">
        <f>SUMIF(adresse!C:C,"LOHEZIC  LE PALLEC Lou (F)",adresse!H:H)</f>
        <v>5</v>
      </c>
      <c r="F171" s="62">
        <f>SUMIF(Route!C:C,"LOHEZIC  LE PALLEC Lou (F)",Route!E:E)</f>
        <v>39</v>
      </c>
      <c r="G171" s="61">
        <f>SUM(D171:F171)</f>
        <v>64</v>
      </c>
    </row>
    <row r="172" spans="1:7" ht="15.75" customHeight="1" x14ac:dyDescent="0.2">
      <c r="A172" s="61">
        <v>3</v>
      </c>
      <c r="B172" s="93" t="s">
        <v>102</v>
      </c>
      <c r="C172" s="92" t="s">
        <v>170</v>
      </c>
      <c r="D172" s="62">
        <f>SUMIF(vitesse!C:C,"DREANO Clara (F)",vitesse!F:F)</f>
        <v>54</v>
      </c>
      <c r="E172" s="62">
        <f>SUMIF(adresse!C:C,"DREANO Clara (F)",adresse!H:H)</f>
        <v>7</v>
      </c>
      <c r="F172" s="62">
        <f>SUMIF(Route!C:C,"DREANO Clara (F)",Route!E:E)</f>
        <v>28</v>
      </c>
      <c r="G172" s="61">
        <f>SUM(D172:F172)</f>
        <v>89</v>
      </c>
    </row>
    <row r="173" spans="1:7" x14ac:dyDescent="0.2">
      <c r="A173" s="61">
        <v>4</v>
      </c>
      <c r="B173" s="93" t="s">
        <v>107</v>
      </c>
      <c r="C173" s="92" t="s">
        <v>175</v>
      </c>
      <c r="D173" s="62">
        <f>SUMIF(vitesse!C:C,"LE CAVIL KENZA (F)",vitesse!F:F)</f>
        <v>24</v>
      </c>
      <c r="E173" s="62">
        <f>SUMIF(adresse!C:C,"LE CAVIL KENZA (F)",adresse!H:H)</f>
        <v>27</v>
      </c>
      <c r="F173" s="62">
        <f>SUMIF(Route!C:C,"LE CAVIL KENZA (F)",Route!E:E)</f>
        <v>38</v>
      </c>
      <c r="G173" s="61">
        <f>SUM(D173:F173)</f>
        <v>89</v>
      </c>
    </row>
    <row r="174" spans="1:7" ht="15.75" customHeight="1" x14ac:dyDescent="0.2">
      <c r="A174" s="61">
        <v>5</v>
      </c>
      <c r="B174" s="93" t="s">
        <v>76</v>
      </c>
      <c r="C174" s="92" t="s">
        <v>169</v>
      </c>
      <c r="D174" s="62">
        <f>SUMIF(vitesse!C:C,"PASCO Coralie (F)",vitesse!F:F)</f>
        <v>41</v>
      </c>
      <c r="E174" s="62">
        <f>SUMIF(adresse!C:C,"PASCO Coralie (F)",adresse!H:H)</f>
        <v>12</v>
      </c>
      <c r="F174" s="62">
        <f>SUMIF(Route!C:C,"PASCO Coralie (F)",Route!E:E)</f>
        <v>52</v>
      </c>
      <c r="G174" s="61">
        <f>SUM(D174:F174)</f>
        <v>105</v>
      </c>
    </row>
    <row r="175" spans="1:7" ht="15.75" customHeight="1" x14ac:dyDescent="0.2">
      <c r="A175" s="61">
        <v>6</v>
      </c>
      <c r="B175" s="93" t="s">
        <v>160</v>
      </c>
      <c r="C175" s="92" t="s">
        <v>170</v>
      </c>
      <c r="D175" s="62">
        <f>SUMIF(vitesse!C:C,"MOISAN  Camille (F)",vitesse!F:F)</f>
        <v>39</v>
      </c>
      <c r="E175" s="62">
        <f>SUMIF(adresse!C:C,"MOISAN  Camille (F)",adresse!H:H)</f>
        <v>11</v>
      </c>
      <c r="F175" s="62">
        <f>SUMIF(Route!C:C,"MOISAN  Camille (F)",Route!E:E)</f>
        <v>63</v>
      </c>
      <c r="G175" s="61">
        <f>SUM(D175:F175)</f>
        <v>113</v>
      </c>
    </row>
    <row r="176" spans="1:7" x14ac:dyDescent="0.2">
      <c r="A176" s="61">
        <v>7</v>
      </c>
      <c r="B176" s="100" t="s">
        <v>131</v>
      </c>
      <c r="C176" s="92" t="s">
        <v>173</v>
      </c>
      <c r="D176" s="62">
        <f>SUMIF(vitesse!C:C,"CONANEC Inès (F)",vitesse!F:F)</f>
        <v>57</v>
      </c>
      <c r="E176" s="62">
        <f>SUMIF(adresse!C:C,"CONANEC Inès (F)",adresse!H:H)</f>
        <v>37</v>
      </c>
      <c r="F176" s="62">
        <f>SUMIF(Route!C:C,"CONANEC Inès (F)",Route!E:E)</f>
        <v>25</v>
      </c>
      <c r="G176" s="61">
        <f>SUM(D176:F176)</f>
        <v>119</v>
      </c>
    </row>
    <row r="177" spans="1:7" x14ac:dyDescent="0.2">
      <c r="A177" s="61">
        <v>8</v>
      </c>
      <c r="B177" s="100" t="s">
        <v>147</v>
      </c>
      <c r="C177" s="92" t="s">
        <v>181</v>
      </c>
      <c r="D177" s="62">
        <f>SUMIF(vitesse!C:C,"RIO LORINE (F)",vitesse!F:F)</f>
        <v>47</v>
      </c>
      <c r="E177" s="62">
        <f>SUMIF(adresse!C:C,"RIO LORINE (F)",adresse!H:H)</f>
        <v>30</v>
      </c>
      <c r="F177" s="62">
        <f>SUMIF(Route!C:C,"RIO LORINE (F)",Route!E:E)</f>
        <v>77</v>
      </c>
      <c r="G177" s="61">
        <f>SUM(D177:F177)</f>
        <v>154</v>
      </c>
    </row>
    <row r="178" spans="1:7" ht="15.75" customHeight="1" x14ac:dyDescent="0.2">
      <c r="A178" s="61">
        <v>9</v>
      </c>
      <c r="B178" s="93" t="s">
        <v>109</v>
      </c>
      <c r="C178" s="92" t="s">
        <v>178</v>
      </c>
      <c r="D178" s="62">
        <f>SUMIF(vitesse!C:C,"JAFFRE LEONIE (F)",vitesse!F:F)</f>
        <v>15</v>
      </c>
      <c r="E178" s="62">
        <f>SUMIF(adresse!C:C,"JAFFRE LEONIE (F)",adresse!H:H)</f>
        <v>78</v>
      </c>
      <c r="F178" s="62">
        <f>SUMIF(Route!C:C,"JAFFRE LEONIE (F)",Route!E:E)</f>
        <v>71</v>
      </c>
      <c r="G178" s="61">
        <f>SUM(D178:F178)</f>
        <v>164</v>
      </c>
    </row>
    <row r="179" spans="1:7" x14ac:dyDescent="0.2">
      <c r="A179" s="61">
        <v>10</v>
      </c>
      <c r="B179" s="93" t="s">
        <v>154</v>
      </c>
      <c r="C179" s="92" t="s">
        <v>170</v>
      </c>
      <c r="D179" s="62">
        <f>SUMIF(vitesse!C:C,"LE PALLEC Maloé (F)",vitesse!F:F)</f>
        <v>55</v>
      </c>
      <c r="E179" s="62">
        <f>SUMIF(adresse!C:C,"LE PALLEC Maloé (F)",adresse!H:H)</f>
        <v>46</v>
      </c>
      <c r="F179" s="62">
        <f>SUMIF(Route!C:C,"LE PALLEC Maloé (F)",Route!E:E)</f>
        <v>64</v>
      </c>
      <c r="G179" s="61">
        <f>SUM(D179:F179)</f>
        <v>165</v>
      </c>
    </row>
    <row r="180" spans="1:7" x14ac:dyDescent="0.2">
      <c r="A180" s="61">
        <v>11</v>
      </c>
      <c r="B180" s="93" t="s">
        <v>116</v>
      </c>
      <c r="C180" s="92" t="s">
        <v>175</v>
      </c>
      <c r="D180" s="62">
        <f>SUMIF(vitesse!C:C,"LE DEVEHAT Chloé (F)",vitesse!F:F)</f>
        <v>65</v>
      </c>
      <c r="E180" s="62">
        <f>SUMIF(adresse!C:C,"LE DEVEHAT Chloé (F)",adresse!H:H)</f>
        <v>53</v>
      </c>
      <c r="F180" s="62">
        <f>SUMIF(Route!C:C,"LE DEVEHAT Chloé (F)",Route!E:E)</f>
        <v>58</v>
      </c>
      <c r="G180" s="61">
        <f>SUM(D180:F180)</f>
        <v>176</v>
      </c>
    </row>
    <row r="181" spans="1:7" x14ac:dyDescent="0.2">
      <c r="A181" s="61">
        <v>12</v>
      </c>
      <c r="B181" s="93" t="s">
        <v>132</v>
      </c>
      <c r="C181" s="92" t="s">
        <v>175</v>
      </c>
      <c r="D181" s="62">
        <f>SUMIF(vitesse!C:C,"MAURICE MARGOT (F)",vitesse!F:F)</f>
        <v>59</v>
      </c>
      <c r="E181" s="62">
        <f>SUMIF(adresse!C:C,"MAURICE MARGOT (F)",adresse!H:H)</f>
        <v>68</v>
      </c>
      <c r="F181" s="62">
        <f>SUMIF(Route!C:C,"MAURICE MARGOT (F)",Route!E:E)</f>
        <v>60</v>
      </c>
      <c r="G181" s="61">
        <f>SUM(D181:F181)</f>
        <v>187</v>
      </c>
    </row>
    <row r="182" spans="1:7" x14ac:dyDescent="0.2">
      <c r="A182" s="61">
        <v>13</v>
      </c>
      <c r="B182" s="93" t="s">
        <v>88</v>
      </c>
      <c r="C182" s="99" t="s">
        <v>179</v>
      </c>
      <c r="D182" s="62">
        <f>SUMIF(vitesse!C:C,"TOURNABIEN LAORA  (F)",vitesse!F:F)</f>
        <v>64</v>
      </c>
      <c r="E182" s="62">
        <f>SUMIF(adresse!C:C,"TOURNABIEN LAORA  (F)",adresse!H:H)</f>
        <v>73</v>
      </c>
      <c r="F182" s="62">
        <f>SUMIF(Route!C:C,"TOURNABIEN LAORA  (F)",Route!E:E)</f>
        <v>73</v>
      </c>
      <c r="G182" s="61">
        <f>SUM(D182:F182)</f>
        <v>210</v>
      </c>
    </row>
    <row r="183" spans="1:7" x14ac:dyDescent="0.2">
      <c r="A183" s="61">
        <v>14</v>
      </c>
      <c r="B183" s="100" t="s">
        <v>95</v>
      </c>
      <c r="C183" s="92" t="s">
        <v>174</v>
      </c>
      <c r="D183" s="62">
        <f>SUMIF(vitesse!C:C,"SIMON Léonie (f)",vitesse!F:F)</f>
        <v>75</v>
      </c>
      <c r="E183" s="62">
        <f>SUMIF(adresse!C:C,"SIMON Léonie (f)",adresse!H:H)</f>
        <v>75</v>
      </c>
      <c r="F183" s="62">
        <f>SUMIF(Route!C:C,"SIMON Léonie (f)",Route!E:E)</f>
        <v>74</v>
      </c>
      <c r="G183" s="61">
        <f>SUM(D183:F183)</f>
        <v>224</v>
      </c>
    </row>
    <row r="184" spans="1:7" x14ac:dyDescent="0.25">
      <c r="A184" s="61">
        <v>15</v>
      </c>
      <c r="B184" s="92" t="s">
        <v>119</v>
      </c>
      <c r="C184" s="99" t="s">
        <v>180</v>
      </c>
      <c r="D184" s="62">
        <v>200</v>
      </c>
      <c r="E184" s="62">
        <f>SUMIF(adresse!C:C,"DEBOIS Argentine  (F)",adresse!H:H)</f>
        <v>72</v>
      </c>
      <c r="F184" s="62">
        <v>200</v>
      </c>
      <c r="G184" s="61">
        <f>SUM(D184:F184)</f>
        <v>472</v>
      </c>
    </row>
  </sheetData>
  <autoFilter ref="B13:G13">
    <sortState ref="B14:G94">
      <sortCondition ref="G13"/>
    </sortState>
  </autoFilter>
  <mergeCells count="1">
    <mergeCell ref="C10:D10"/>
  </mergeCells>
  <pageMargins left="0.7" right="0.7" top="0.75" bottom="0.75" header="0.3" footer="0.3"/>
  <pageSetup paperSize="9" scale="88" orientation="portrait" r:id="rId1"/>
  <rowBreaks count="1" manualBreakCount="1">
    <brk id="95" max="6" man="1"/>
  </rowBreaks>
  <colBreaks count="1" manualBreakCount="1">
    <brk id="7" max="28" man="1"/>
  </col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98"/>
  <sheetViews>
    <sheetView zoomScaleNormal="100" workbookViewId="0">
      <selection activeCell="F7" sqref="F7"/>
    </sheetView>
  </sheetViews>
  <sheetFormatPr baseColWidth="10" defaultRowHeight="15.75" x14ac:dyDescent="0.25"/>
  <cols>
    <col min="1" max="1" width="4.875" bestFit="1" customWidth="1"/>
    <col min="2" max="2" width="30.125" bestFit="1" customWidth="1"/>
    <col min="3" max="3" width="20.5" customWidth="1"/>
    <col min="4" max="4" width="27.625" customWidth="1"/>
  </cols>
  <sheetData>
    <row r="2" spans="1:4" ht="23.25" x14ac:dyDescent="0.35">
      <c r="B2" s="110" t="s">
        <v>188</v>
      </c>
      <c r="C2" s="110"/>
      <c r="D2" s="110"/>
    </row>
    <row r="4" spans="1:4" x14ac:dyDescent="0.25">
      <c r="A4" s="89" t="s">
        <v>7</v>
      </c>
      <c r="B4" s="89" t="s">
        <v>13</v>
      </c>
      <c r="C4" s="89" t="s">
        <v>12</v>
      </c>
      <c r="D4" s="89" t="s">
        <v>1</v>
      </c>
    </row>
    <row r="5" spans="1:4" ht="24.95" customHeight="1" x14ac:dyDescent="0.25">
      <c r="A5" s="95">
        <v>1</v>
      </c>
      <c r="B5" s="93" t="s">
        <v>76</v>
      </c>
      <c r="C5" s="92" t="s">
        <v>169</v>
      </c>
      <c r="D5" s="90"/>
    </row>
    <row r="6" spans="1:4" ht="24.95" customHeight="1" x14ac:dyDescent="0.25">
      <c r="A6" s="95">
        <v>2</v>
      </c>
      <c r="B6" s="94" t="s">
        <v>77</v>
      </c>
      <c r="C6" s="95" t="s">
        <v>170</v>
      </c>
      <c r="D6" s="90"/>
    </row>
    <row r="7" spans="1:4" ht="24.95" customHeight="1" x14ac:dyDescent="0.25">
      <c r="A7" s="95">
        <v>3</v>
      </c>
      <c r="B7" s="96" t="s">
        <v>70</v>
      </c>
      <c r="C7" s="95" t="s">
        <v>172</v>
      </c>
      <c r="D7" s="90"/>
    </row>
    <row r="8" spans="1:4" ht="24.95" customHeight="1" x14ac:dyDescent="0.25">
      <c r="A8" s="95">
        <v>4</v>
      </c>
      <c r="B8" s="94" t="s">
        <v>79</v>
      </c>
      <c r="C8" s="95" t="s">
        <v>171</v>
      </c>
      <c r="D8" s="90"/>
    </row>
    <row r="9" spans="1:4" ht="24.95" customHeight="1" x14ac:dyDescent="0.25">
      <c r="A9" s="95">
        <v>5</v>
      </c>
      <c r="B9" s="96" t="s">
        <v>81</v>
      </c>
      <c r="C9" s="95" t="s">
        <v>173</v>
      </c>
      <c r="D9" s="90"/>
    </row>
    <row r="10" spans="1:4" ht="24.95" customHeight="1" x14ac:dyDescent="0.25">
      <c r="A10" s="95">
        <v>6</v>
      </c>
      <c r="B10" s="96" t="s">
        <v>82</v>
      </c>
      <c r="C10" s="95" t="s">
        <v>174</v>
      </c>
      <c r="D10" s="90"/>
    </row>
    <row r="11" spans="1:4" ht="24.95" customHeight="1" x14ac:dyDescent="0.25">
      <c r="A11" s="95">
        <v>7</v>
      </c>
      <c r="B11" s="96" t="s">
        <v>83</v>
      </c>
      <c r="C11" s="95" t="s">
        <v>176</v>
      </c>
      <c r="D11" s="90"/>
    </row>
    <row r="12" spans="1:4" ht="24.95" customHeight="1" x14ac:dyDescent="0.25">
      <c r="A12" s="95">
        <v>8</v>
      </c>
      <c r="B12" s="94" t="s">
        <v>84</v>
      </c>
      <c r="C12" s="95" t="s">
        <v>175</v>
      </c>
      <c r="D12" s="90"/>
    </row>
    <row r="13" spans="1:4" ht="24.95" customHeight="1" x14ac:dyDescent="0.25">
      <c r="A13" s="95">
        <v>9</v>
      </c>
      <c r="B13" s="94" t="s">
        <v>85</v>
      </c>
      <c r="C13" s="95" t="s">
        <v>177</v>
      </c>
      <c r="D13" s="90"/>
    </row>
    <row r="14" spans="1:4" ht="24.95" customHeight="1" x14ac:dyDescent="0.25">
      <c r="A14" s="95">
        <v>10</v>
      </c>
      <c r="B14" s="94" t="s">
        <v>86</v>
      </c>
      <c r="C14" s="95" t="s">
        <v>178</v>
      </c>
      <c r="D14" s="90"/>
    </row>
    <row r="15" spans="1:4" ht="24.95" customHeight="1" x14ac:dyDescent="0.25">
      <c r="A15" s="95">
        <v>11</v>
      </c>
      <c r="B15" s="95" t="s">
        <v>87</v>
      </c>
      <c r="C15" s="97" t="s">
        <v>180</v>
      </c>
      <c r="D15" s="90"/>
    </row>
    <row r="16" spans="1:4" ht="24.95" customHeight="1" x14ac:dyDescent="0.25">
      <c r="A16" s="95">
        <v>12</v>
      </c>
      <c r="B16" s="93" t="s">
        <v>88</v>
      </c>
      <c r="C16" s="99" t="s">
        <v>179</v>
      </c>
      <c r="D16" s="90"/>
    </row>
    <row r="17" spans="1:4" ht="24.95" customHeight="1" x14ac:dyDescent="0.25">
      <c r="A17" s="95">
        <v>13</v>
      </c>
      <c r="B17" s="94" t="s">
        <v>89</v>
      </c>
      <c r="C17" s="95" t="s">
        <v>169</v>
      </c>
      <c r="D17" s="90"/>
    </row>
    <row r="18" spans="1:4" ht="24.95" customHeight="1" x14ac:dyDescent="0.25">
      <c r="A18" s="95">
        <v>14</v>
      </c>
      <c r="B18" s="94" t="s">
        <v>90</v>
      </c>
      <c r="C18" s="95" t="s">
        <v>91</v>
      </c>
      <c r="D18" s="90"/>
    </row>
    <row r="19" spans="1:4" ht="24.95" customHeight="1" x14ac:dyDescent="0.25">
      <c r="A19" s="95">
        <v>15</v>
      </c>
      <c r="B19" s="96" t="s">
        <v>92</v>
      </c>
      <c r="C19" s="95" t="s">
        <v>172</v>
      </c>
      <c r="D19" s="90"/>
    </row>
    <row r="20" spans="1:4" ht="24.95" customHeight="1" x14ac:dyDescent="0.25">
      <c r="A20" s="95">
        <v>16</v>
      </c>
      <c r="B20" s="94" t="s">
        <v>93</v>
      </c>
      <c r="C20" s="95" t="s">
        <v>181</v>
      </c>
      <c r="D20" s="90"/>
    </row>
    <row r="21" spans="1:4" ht="24.95" customHeight="1" x14ac:dyDescent="0.25">
      <c r="A21" s="95">
        <v>17</v>
      </c>
      <c r="B21" s="96" t="s">
        <v>94</v>
      </c>
      <c r="C21" s="95" t="s">
        <v>173</v>
      </c>
      <c r="D21" s="90"/>
    </row>
    <row r="22" spans="1:4" ht="24.95" customHeight="1" x14ac:dyDescent="0.25">
      <c r="A22" s="95">
        <v>18</v>
      </c>
      <c r="B22" s="100" t="s">
        <v>95</v>
      </c>
      <c r="C22" s="92" t="s">
        <v>174</v>
      </c>
      <c r="D22" s="90"/>
    </row>
    <row r="23" spans="1:4" ht="24.95" customHeight="1" x14ac:dyDescent="0.25">
      <c r="A23" s="95">
        <v>19</v>
      </c>
      <c r="B23" s="96" t="s">
        <v>96</v>
      </c>
      <c r="C23" s="95" t="s">
        <v>176</v>
      </c>
      <c r="D23" s="90"/>
    </row>
    <row r="24" spans="1:4" ht="24.95" customHeight="1" x14ac:dyDescent="0.25">
      <c r="A24" s="95">
        <v>20</v>
      </c>
      <c r="B24" s="94" t="s">
        <v>97</v>
      </c>
      <c r="C24" s="95" t="s">
        <v>175</v>
      </c>
      <c r="D24" s="90"/>
    </row>
    <row r="25" spans="1:4" ht="24.95" customHeight="1" x14ac:dyDescent="0.25">
      <c r="A25" s="95">
        <v>21</v>
      </c>
      <c r="B25" s="94" t="s">
        <v>98</v>
      </c>
      <c r="C25" s="95" t="s">
        <v>177</v>
      </c>
      <c r="D25" s="90"/>
    </row>
    <row r="26" spans="1:4" ht="24.95" customHeight="1" x14ac:dyDescent="0.25">
      <c r="A26" s="95">
        <v>22</v>
      </c>
      <c r="B26" s="94" t="s">
        <v>99</v>
      </c>
      <c r="C26" s="95" t="s">
        <v>178</v>
      </c>
      <c r="D26" s="89"/>
    </row>
    <row r="27" spans="1:4" ht="24.95" customHeight="1" x14ac:dyDescent="0.25">
      <c r="A27" s="95">
        <v>23</v>
      </c>
      <c r="B27" s="95" t="s">
        <v>100</v>
      </c>
      <c r="C27" s="97" t="s">
        <v>180</v>
      </c>
      <c r="D27" s="90"/>
    </row>
    <row r="28" spans="1:4" ht="24.95" customHeight="1" x14ac:dyDescent="0.25">
      <c r="A28" s="95">
        <v>24</v>
      </c>
      <c r="B28" s="94" t="s">
        <v>101</v>
      </c>
      <c r="C28" s="97" t="s">
        <v>182</v>
      </c>
      <c r="D28" s="90"/>
    </row>
    <row r="29" spans="1:4" ht="24.95" customHeight="1" x14ac:dyDescent="0.25">
      <c r="A29" s="95">
        <v>25</v>
      </c>
      <c r="B29" s="93" t="s">
        <v>102</v>
      </c>
      <c r="C29" s="92" t="s">
        <v>170</v>
      </c>
      <c r="D29" s="102"/>
    </row>
    <row r="30" spans="1:4" ht="24.95" customHeight="1" x14ac:dyDescent="0.25">
      <c r="A30" s="95">
        <v>26</v>
      </c>
      <c r="B30" s="96" t="s">
        <v>103</v>
      </c>
      <c r="C30" s="95" t="s">
        <v>172</v>
      </c>
      <c r="D30" s="102"/>
    </row>
    <row r="31" spans="1:4" ht="24.95" customHeight="1" x14ac:dyDescent="0.25">
      <c r="A31" s="95">
        <v>27</v>
      </c>
      <c r="B31" s="94" t="s">
        <v>104</v>
      </c>
      <c r="C31" s="95" t="s">
        <v>171</v>
      </c>
      <c r="D31" s="102"/>
    </row>
    <row r="32" spans="1:4" ht="24.95" customHeight="1" x14ac:dyDescent="0.25">
      <c r="A32" s="95">
        <v>28</v>
      </c>
      <c r="B32" s="96" t="s">
        <v>105</v>
      </c>
      <c r="C32" s="95" t="s">
        <v>173</v>
      </c>
      <c r="D32" s="102"/>
    </row>
    <row r="33" spans="1:4" ht="24.95" customHeight="1" x14ac:dyDescent="0.25">
      <c r="A33" s="95">
        <v>29</v>
      </c>
      <c r="B33" s="96" t="s">
        <v>106</v>
      </c>
      <c r="C33" s="95" t="s">
        <v>174</v>
      </c>
      <c r="D33" s="102"/>
    </row>
    <row r="34" spans="1:4" ht="24.95" customHeight="1" x14ac:dyDescent="0.25">
      <c r="A34" s="95">
        <v>30</v>
      </c>
      <c r="B34" s="93" t="s">
        <v>107</v>
      </c>
      <c r="C34" s="92" t="s">
        <v>175</v>
      </c>
      <c r="D34" s="102"/>
    </row>
    <row r="35" spans="1:4" ht="24.95" customHeight="1" x14ac:dyDescent="0.25">
      <c r="A35" s="95">
        <v>31</v>
      </c>
      <c r="B35" s="94" t="s">
        <v>108</v>
      </c>
      <c r="C35" s="95" t="s">
        <v>177</v>
      </c>
      <c r="D35" s="102"/>
    </row>
    <row r="36" spans="1:4" ht="24.95" customHeight="1" x14ac:dyDescent="0.25">
      <c r="A36" s="95">
        <v>32</v>
      </c>
      <c r="B36" s="93" t="s">
        <v>109</v>
      </c>
      <c r="C36" s="92" t="s">
        <v>178</v>
      </c>
      <c r="D36" s="102"/>
    </row>
    <row r="37" spans="1:4" ht="24.95" customHeight="1" x14ac:dyDescent="0.25">
      <c r="A37" s="95">
        <v>33</v>
      </c>
      <c r="B37" s="95" t="s">
        <v>110</v>
      </c>
      <c r="C37" s="97" t="s">
        <v>180</v>
      </c>
      <c r="D37" s="102"/>
    </row>
    <row r="38" spans="1:4" ht="24.95" customHeight="1" x14ac:dyDescent="0.25">
      <c r="A38" s="95">
        <v>34</v>
      </c>
      <c r="B38" s="94" t="s">
        <v>111</v>
      </c>
      <c r="C38" s="97" t="s">
        <v>182</v>
      </c>
      <c r="D38" s="102"/>
    </row>
    <row r="39" spans="1:4" ht="24.95" customHeight="1" x14ac:dyDescent="0.25">
      <c r="A39" s="95">
        <v>35</v>
      </c>
      <c r="B39" s="94" t="s">
        <v>112</v>
      </c>
      <c r="C39" s="95" t="s">
        <v>170</v>
      </c>
      <c r="D39" s="102"/>
    </row>
    <row r="40" spans="1:4" ht="24.95" customHeight="1" x14ac:dyDescent="0.25">
      <c r="A40" s="95">
        <v>36</v>
      </c>
      <c r="B40" s="96" t="s">
        <v>71</v>
      </c>
      <c r="C40" s="95" t="s">
        <v>172</v>
      </c>
      <c r="D40" s="102"/>
    </row>
    <row r="41" spans="1:4" ht="24.95" customHeight="1" x14ac:dyDescent="0.25">
      <c r="A41" s="95">
        <v>37</v>
      </c>
      <c r="B41" s="94" t="s">
        <v>113</v>
      </c>
      <c r="C41" s="95" t="s">
        <v>80</v>
      </c>
      <c r="D41" s="102"/>
    </row>
    <row r="42" spans="1:4" ht="24.95" customHeight="1" x14ac:dyDescent="0.25">
      <c r="A42" s="95">
        <v>38</v>
      </c>
      <c r="B42" s="96" t="s">
        <v>114</v>
      </c>
      <c r="C42" s="95" t="s">
        <v>173</v>
      </c>
      <c r="D42" s="102"/>
    </row>
    <row r="43" spans="1:4" ht="24.95" customHeight="1" x14ac:dyDescent="0.25">
      <c r="A43" s="95">
        <v>39</v>
      </c>
      <c r="B43" s="96" t="s">
        <v>115</v>
      </c>
      <c r="C43" s="95" t="s">
        <v>174</v>
      </c>
      <c r="D43" s="102"/>
    </row>
    <row r="44" spans="1:4" ht="24.95" customHeight="1" x14ac:dyDescent="0.25">
      <c r="A44" s="95">
        <v>40</v>
      </c>
      <c r="B44" s="93" t="s">
        <v>116</v>
      </c>
      <c r="C44" s="92" t="s">
        <v>175</v>
      </c>
      <c r="D44" s="102"/>
    </row>
    <row r="45" spans="1:4" ht="24.95" customHeight="1" x14ac:dyDescent="0.25">
      <c r="A45" s="95">
        <v>41</v>
      </c>
      <c r="B45" s="94" t="s">
        <v>117</v>
      </c>
      <c r="C45" s="95" t="s">
        <v>177</v>
      </c>
      <c r="D45" s="102"/>
    </row>
    <row r="46" spans="1:4" ht="24.95" customHeight="1" x14ac:dyDescent="0.25">
      <c r="A46" s="95">
        <v>42</v>
      </c>
      <c r="B46" s="94" t="s">
        <v>118</v>
      </c>
      <c r="C46" s="95" t="s">
        <v>178</v>
      </c>
      <c r="D46" s="102"/>
    </row>
    <row r="47" spans="1:4" ht="24.95" customHeight="1" x14ac:dyDescent="0.25">
      <c r="A47" s="95">
        <v>43</v>
      </c>
      <c r="B47" s="92" t="s">
        <v>119</v>
      </c>
      <c r="C47" s="99" t="s">
        <v>180</v>
      </c>
      <c r="D47" s="102"/>
    </row>
    <row r="48" spans="1:4" ht="24.95" customHeight="1" x14ac:dyDescent="0.25">
      <c r="A48" s="95">
        <v>44</v>
      </c>
      <c r="B48" s="94" t="s">
        <v>120</v>
      </c>
      <c r="C48" s="95" t="s">
        <v>170</v>
      </c>
      <c r="D48" s="102"/>
    </row>
    <row r="49" spans="1:4" ht="24.95" customHeight="1" x14ac:dyDescent="0.25">
      <c r="A49" s="95">
        <v>45</v>
      </c>
      <c r="B49" s="96" t="s">
        <v>121</v>
      </c>
      <c r="C49" s="95" t="s">
        <v>172</v>
      </c>
      <c r="D49" s="102"/>
    </row>
    <row r="50" spans="1:4" ht="24.95" customHeight="1" x14ac:dyDescent="0.25">
      <c r="A50" s="95">
        <v>46</v>
      </c>
      <c r="B50" s="94" t="s">
        <v>122</v>
      </c>
      <c r="C50" s="95" t="s">
        <v>181</v>
      </c>
      <c r="D50" s="102"/>
    </row>
    <row r="51" spans="1:4" ht="24.95" customHeight="1" x14ac:dyDescent="0.25">
      <c r="A51" s="95">
        <v>47</v>
      </c>
      <c r="B51" s="96" t="s">
        <v>123</v>
      </c>
      <c r="C51" s="95" t="s">
        <v>173</v>
      </c>
      <c r="D51" s="102"/>
    </row>
    <row r="52" spans="1:4" ht="24.95" customHeight="1" x14ac:dyDescent="0.25">
      <c r="A52" s="95">
        <v>48</v>
      </c>
      <c r="B52" s="94" t="s">
        <v>124</v>
      </c>
      <c r="C52" s="95" t="s">
        <v>175</v>
      </c>
      <c r="D52" s="102"/>
    </row>
    <row r="53" spans="1:4" ht="24.95" customHeight="1" x14ac:dyDescent="0.25">
      <c r="A53" s="95">
        <v>49</v>
      </c>
      <c r="B53" s="94" t="s">
        <v>125</v>
      </c>
      <c r="C53" s="95" t="s">
        <v>177</v>
      </c>
      <c r="D53" s="102"/>
    </row>
    <row r="54" spans="1:4" ht="24.95" customHeight="1" x14ac:dyDescent="0.25">
      <c r="A54" s="95">
        <v>50</v>
      </c>
      <c r="B54" s="94" t="s">
        <v>126</v>
      </c>
      <c r="C54" s="95" t="s">
        <v>178</v>
      </c>
      <c r="D54" s="102"/>
    </row>
    <row r="55" spans="1:4" ht="24.95" customHeight="1" x14ac:dyDescent="0.25">
      <c r="A55" s="95">
        <v>51</v>
      </c>
      <c r="B55" s="92" t="s">
        <v>127</v>
      </c>
      <c r="C55" s="99" t="s">
        <v>180</v>
      </c>
      <c r="D55" s="102"/>
    </row>
    <row r="56" spans="1:4" ht="24.95" customHeight="1" x14ac:dyDescent="0.25">
      <c r="A56" s="95">
        <v>52</v>
      </c>
      <c r="B56" s="94" t="s">
        <v>128</v>
      </c>
      <c r="C56" s="95" t="s">
        <v>170</v>
      </c>
      <c r="D56" s="102"/>
    </row>
    <row r="57" spans="1:4" ht="24.95" customHeight="1" x14ac:dyDescent="0.25">
      <c r="A57" s="95">
        <v>53</v>
      </c>
      <c r="B57" s="96" t="s">
        <v>129</v>
      </c>
      <c r="C57" s="95" t="s">
        <v>172</v>
      </c>
      <c r="D57" s="102"/>
    </row>
    <row r="58" spans="1:4" ht="24.95" customHeight="1" x14ac:dyDescent="0.25">
      <c r="A58" s="95">
        <v>54</v>
      </c>
      <c r="B58" s="94" t="s">
        <v>130</v>
      </c>
      <c r="C58" s="95" t="s">
        <v>181</v>
      </c>
      <c r="D58" s="102"/>
    </row>
    <row r="59" spans="1:4" ht="24.95" customHeight="1" x14ac:dyDescent="0.25">
      <c r="A59" s="95">
        <v>55</v>
      </c>
      <c r="B59" s="100" t="s">
        <v>131</v>
      </c>
      <c r="C59" s="92" t="s">
        <v>173</v>
      </c>
      <c r="D59" s="102"/>
    </row>
    <row r="60" spans="1:4" ht="24.95" customHeight="1" x14ac:dyDescent="0.25">
      <c r="A60" s="95">
        <v>56</v>
      </c>
      <c r="B60" s="93" t="s">
        <v>132</v>
      </c>
      <c r="C60" s="92" t="s">
        <v>175</v>
      </c>
      <c r="D60" s="102"/>
    </row>
    <row r="61" spans="1:4" ht="24.95" customHeight="1" x14ac:dyDescent="0.25">
      <c r="A61" s="95">
        <v>57</v>
      </c>
      <c r="B61" s="94" t="s">
        <v>133</v>
      </c>
      <c r="C61" s="95" t="s">
        <v>177</v>
      </c>
      <c r="D61" s="102"/>
    </row>
    <row r="62" spans="1:4" ht="24.95" customHeight="1" x14ac:dyDescent="0.25">
      <c r="A62" s="95">
        <v>58</v>
      </c>
      <c r="B62" s="95" t="s">
        <v>134</v>
      </c>
      <c r="C62" s="97" t="s">
        <v>180</v>
      </c>
      <c r="D62" s="102"/>
    </row>
    <row r="63" spans="1:4" ht="24.95" customHeight="1" x14ac:dyDescent="0.25">
      <c r="A63" s="95">
        <v>59</v>
      </c>
      <c r="B63" s="93" t="s">
        <v>135</v>
      </c>
      <c r="C63" s="92" t="s">
        <v>78</v>
      </c>
      <c r="D63" s="102"/>
    </row>
    <row r="64" spans="1:4" ht="24.95" customHeight="1" x14ac:dyDescent="0.25">
      <c r="A64" s="95">
        <v>60</v>
      </c>
      <c r="B64" s="96" t="s">
        <v>136</v>
      </c>
      <c r="C64" s="95" t="s">
        <v>172</v>
      </c>
      <c r="D64" s="102"/>
    </row>
    <row r="65" spans="1:4" ht="24.95" customHeight="1" x14ac:dyDescent="0.25">
      <c r="A65" s="95">
        <v>61</v>
      </c>
      <c r="B65" s="94" t="s">
        <v>56</v>
      </c>
      <c r="C65" s="95" t="s">
        <v>181</v>
      </c>
      <c r="D65" s="102"/>
    </row>
    <row r="66" spans="1:4" ht="24.95" customHeight="1" x14ac:dyDescent="0.25">
      <c r="A66" s="95">
        <v>62</v>
      </c>
      <c r="B66" s="96" t="s">
        <v>137</v>
      </c>
      <c r="C66" s="95" t="s">
        <v>173</v>
      </c>
      <c r="D66" s="102"/>
    </row>
    <row r="67" spans="1:4" ht="24.95" customHeight="1" x14ac:dyDescent="0.25">
      <c r="A67" s="95">
        <v>63</v>
      </c>
      <c r="B67" s="93" t="s">
        <v>138</v>
      </c>
      <c r="C67" s="92" t="s">
        <v>175</v>
      </c>
      <c r="D67" s="102"/>
    </row>
    <row r="68" spans="1:4" ht="24.95" customHeight="1" x14ac:dyDescent="0.25">
      <c r="A68" s="95">
        <v>64</v>
      </c>
      <c r="B68" s="94" t="s">
        <v>139</v>
      </c>
      <c r="C68" s="95" t="s">
        <v>177</v>
      </c>
      <c r="D68" s="102"/>
    </row>
    <row r="69" spans="1:4" ht="24.95" customHeight="1" x14ac:dyDescent="0.25">
      <c r="A69" s="95">
        <v>65</v>
      </c>
      <c r="B69" s="95" t="s">
        <v>140</v>
      </c>
      <c r="C69" s="97" t="s">
        <v>180</v>
      </c>
      <c r="D69" s="102"/>
    </row>
    <row r="70" spans="1:4" ht="24.95" customHeight="1" x14ac:dyDescent="0.25">
      <c r="A70" s="95">
        <v>66</v>
      </c>
      <c r="B70" s="94" t="s">
        <v>141</v>
      </c>
      <c r="C70" s="95" t="s">
        <v>170</v>
      </c>
      <c r="D70" s="102"/>
    </row>
    <row r="71" spans="1:4" ht="24.95" customHeight="1" x14ac:dyDescent="0.25">
      <c r="A71" s="95">
        <v>67</v>
      </c>
      <c r="B71" s="96" t="s">
        <v>142</v>
      </c>
      <c r="C71" s="95" t="s">
        <v>172</v>
      </c>
      <c r="D71" s="102"/>
    </row>
    <row r="72" spans="1:4" ht="24.95" customHeight="1" x14ac:dyDescent="0.25">
      <c r="A72" s="95">
        <v>68</v>
      </c>
      <c r="B72" s="94" t="s">
        <v>143</v>
      </c>
      <c r="C72" s="95" t="s">
        <v>171</v>
      </c>
      <c r="D72" s="102"/>
    </row>
    <row r="73" spans="1:4" ht="24.95" customHeight="1" x14ac:dyDescent="0.25">
      <c r="A73" s="95">
        <v>69</v>
      </c>
      <c r="B73" s="96" t="s">
        <v>144</v>
      </c>
      <c r="C73" s="95" t="s">
        <v>173</v>
      </c>
      <c r="D73" s="102"/>
    </row>
    <row r="74" spans="1:4" ht="24.95" customHeight="1" x14ac:dyDescent="0.25">
      <c r="A74" s="95">
        <v>70</v>
      </c>
      <c r="B74" s="94" t="s">
        <v>145</v>
      </c>
      <c r="C74" s="95" t="s">
        <v>177</v>
      </c>
      <c r="D74" s="102"/>
    </row>
    <row r="75" spans="1:4" ht="24.95" customHeight="1" x14ac:dyDescent="0.25">
      <c r="A75" s="95">
        <v>71</v>
      </c>
      <c r="B75" s="94" t="s">
        <v>146</v>
      </c>
      <c r="C75" s="95" t="s">
        <v>170</v>
      </c>
      <c r="D75" s="102"/>
    </row>
    <row r="76" spans="1:4" ht="24.95" customHeight="1" x14ac:dyDescent="0.25">
      <c r="A76" s="95">
        <v>72</v>
      </c>
      <c r="B76" s="96" t="s">
        <v>73</v>
      </c>
      <c r="C76" s="95" t="s">
        <v>172</v>
      </c>
      <c r="D76" s="102"/>
    </row>
    <row r="77" spans="1:4" ht="24.95" customHeight="1" x14ac:dyDescent="0.25">
      <c r="A77" s="95">
        <v>73</v>
      </c>
      <c r="B77" s="100" t="s">
        <v>147</v>
      </c>
      <c r="C77" s="92" t="s">
        <v>181</v>
      </c>
      <c r="D77" s="102"/>
    </row>
    <row r="78" spans="1:4" ht="24.95" customHeight="1" x14ac:dyDescent="0.25">
      <c r="A78" s="95">
        <v>74</v>
      </c>
      <c r="B78" s="96" t="s">
        <v>148</v>
      </c>
      <c r="C78" s="95" t="s">
        <v>173</v>
      </c>
      <c r="D78" s="102"/>
    </row>
    <row r="79" spans="1:4" ht="24.95" customHeight="1" x14ac:dyDescent="0.25">
      <c r="A79" s="95">
        <v>75</v>
      </c>
      <c r="B79" s="94" t="s">
        <v>149</v>
      </c>
      <c r="C79" s="95" t="s">
        <v>177</v>
      </c>
      <c r="D79" s="102"/>
    </row>
    <row r="80" spans="1:4" ht="24.95" customHeight="1" x14ac:dyDescent="0.25">
      <c r="A80" s="95">
        <v>76</v>
      </c>
      <c r="B80" s="94" t="s">
        <v>150</v>
      </c>
      <c r="C80" s="95" t="s">
        <v>170</v>
      </c>
      <c r="D80" s="102"/>
    </row>
    <row r="81" spans="1:4" ht="24.95" customHeight="1" x14ac:dyDescent="0.25">
      <c r="A81" s="95">
        <v>77</v>
      </c>
      <c r="B81" s="96" t="s">
        <v>151</v>
      </c>
      <c r="C81" s="95" t="s">
        <v>172</v>
      </c>
      <c r="D81" s="102"/>
    </row>
    <row r="82" spans="1:4" ht="24.95" customHeight="1" x14ac:dyDescent="0.25">
      <c r="A82" s="95">
        <v>78</v>
      </c>
      <c r="B82" s="96" t="s">
        <v>152</v>
      </c>
      <c r="C82" s="95" t="s">
        <v>173</v>
      </c>
      <c r="D82" s="102"/>
    </row>
    <row r="83" spans="1:4" ht="24.95" customHeight="1" x14ac:dyDescent="0.25">
      <c r="A83" s="95">
        <v>79</v>
      </c>
      <c r="B83" s="94" t="s">
        <v>153</v>
      </c>
      <c r="C83" s="95" t="s">
        <v>177</v>
      </c>
      <c r="D83" s="102"/>
    </row>
    <row r="84" spans="1:4" ht="24.95" customHeight="1" x14ac:dyDescent="0.25">
      <c r="A84" s="95">
        <v>80</v>
      </c>
      <c r="B84" s="93" t="s">
        <v>154</v>
      </c>
      <c r="C84" s="92" t="s">
        <v>170</v>
      </c>
      <c r="D84" s="102"/>
    </row>
    <row r="85" spans="1:4" ht="24.95" customHeight="1" x14ac:dyDescent="0.25">
      <c r="A85" s="95">
        <v>81</v>
      </c>
      <c r="B85" s="94" t="s">
        <v>155</v>
      </c>
      <c r="C85" s="95" t="s">
        <v>172</v>
      </c>
      <c r="D85" s="102"/>
    </row>
    <row r="86" spans="1:4" ht="24.95" customHeight="1" x14ac:dyDescent="0.25">
      <c r="A86" s="95">
        <v>82</v>
      </c>
      <c r="B86" s="96" t="s">
        <v>156</v>
      </c>
      <c r="C86" s="95" t="s">
        <v>173</v>
      </c>
      <c r="D86" s="102"/>
    </row>
    <row r="87" spans="1:4" ht="24.95" customHeight="1" x14ac:dyDescent="0.25">
      <c r="A87" s="95">
        <v>83</v>
      </c>
      <c r="B87" s="94" t="s">
        <v>157</v>
      </c>
      <c r="C87" s="95" t="s">
        <v>177</v>
      </c>
      <c r="D87" s="102"/>
    </row>
    <row r="88" spans="1:4" ht="24.95" customHeight="1" x14ac:dyDescent="0.25">
      <c r="A88" s="95">
        <v>84</v>
      </c>
      <c r="B88" s="94" t="s">
        <v>158</v>
      </c>
      <c r="C88" s="95" t="s">
        <v>170</v>
      </c>
      <c r="D88" s="102"/>
    </row>
    <row r="89" spans="1:4" ht="24.95" customHeight="1" x14ac:dyDescent="0.25">
      <c r="A89" s="95">
        <v>85</v>
      </c>
      <c r="B89" s="96" t="s">
        <v>159</v>
      </c>
      <c r="C89" s="95" t="s">
        <v>173</v>
      </c>
      <c r="D89" s="102"/>
    </row>
    <row r="90" spans="1:4" ht="24.95" customHeight="1" x14ac:dyDescent="0.25">
      <c r="A90" s="95">
        <v>86</v>
      </c>
      <c r="B90" s="93" t="s">
        <v>160</v>
      </c>
      <c r="C90" s="92" t="s">
        <v>170</v>
      </c>
      <c r="D90" s="102"/>
    </row>
    <row r="91" spans="1:4" ht="24.95" customHeight="1" x14ac:dyDescent="0.25">
      <c r="A91" s="95">
        <v>87</v>
      </c>
      <c r="B91" s="96" t="s">
        <v>161</v>
      </c>
      <c r="C91" s="95" t="s">
        <v>173</v>
      </c>
      <c r="D91" s="102"/>
    </row>
    <row r="92" spans="1:4" ht="24.95" customHeight="1" x14ac:dyDescent="0.25">
      <c r="A92" s="95">
        <v>88</v>
      </c>
      <c r="B92" s="94" t="s">
        <v>162</v>
      </c>
      <c r="C92" s="95" t="s">
        <v>170</v>
      </c>
      <c r="D92" s="102"/>
    </row>
    <row r="93" spans="1:4" ht="24.95" customHeight="1" x14ac:dyDescent="0.25">
      <c r="A93" s="95">
        <v>89</v>
      </c>
      <c r="B93" s="96" t="s">
        <v>163</v>
      </c>
      <c r="C93" s="95" t="s">
        <v>173</v>
      </c>
      <c r="D93" s="102"/>
    </row>
    <row r="94" spans="1:4" ht="24.95" customHeight="1" x14ac:dyDescent="0.25">
      <c r="A94" s="95">
        <v>90</v>
      </c>
      <c r="B94" s="94" t="s">
        <v>164</v>
      </c>
      <c r="C94" s="95" t="s">
        <v>170</v>
      </c>
      <c r="D94" s="102"/>
    </row>
    <row r="95" spans="1:4" ht="24.95" customHeight="1" x14ac:dyDescent="0.25">
      <c r="A95" s="95">
        <v>91</v>
      </c>
      <c r="B95" s="96" t="s">
        <v>165</v>
      </c>
      <c r="C95" s="95" t="s">
        <v>173</v>
      </c>
      <c r="D95" s="102"/>
    </row>
    <row r="96" spans="1:4" ht="24.95" customHeight="1" x14ac:dyDescent="0.25">
      <c r="A96" s="95">
        <v>92</v>
      </c>
      <c r="B96" s="94" t="s">
        <v>166</v>
      </c>
      <c r="C96" s="95" t="s">
        <v>170</v>
      </c>
      <c r="D96" s="102"/>
    </row>
    <row r="97" spans="1:4" ht="24.95" customHeight="1" x14ac:dyDescent="0.25">
      <c r="A97" s="95">
        <v>93</v>
      </c>
      <c r="B97" s="94" t="s">
        <v>167</v>
      </c>
      <c r="C97" s="95" t="s">
        <v>170</v>
      </c>
      <c r="D97" s="102"/>
    </row>
    <row r="98" spans="1:4" ht="24.95" customHeight="1" x14ac:dyDescent="0.25">
      <c r="A98" s="95">
        <v>94</v>
      </c>
      <c r="B98" s="94" t="s">
        <v>168</v>
      </c>
      <c r="C98" s="95" t="s">
        <v>170</v>
      </c>
      <c r="D98" s="102"/>
    </row>
  </sheetData>
  <mergeCells count="1">
    <mergeCell ref="B2:D2"/>
  </mergeCells>
  <pageMargins left="0.7" right="0.7" top="0.75" bottom="0.75" header="0.3" footer="0.3"/>
  <pageSetup paperSize="9" scale="98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3"/>
  <sheetViews>
    <sheetView view="pageBreakPreview" zoomScale="60" zoomScaleNormal="100" workbookViewId="0">
      <selection activeCell="N9" sqref="N9"/>
    </sheetView>
  </sheetViews>
  <sheetFormatPr baseColWidth="10" defaultRowHeight="15.75" x14ac:dyDescent="0.25"/>
  <cols>
    <col min="1" max="1" width="6.25" customWidth="1"/>
    <col min="2" max="2" width="20" bestFit="1" customWidth="1"/>
    <col min="3" max="3" width="16.625" customWidth="1"/>
    <col min="4" max="4" width="8.625" bestFit="1" customWidth="1"/>
    <col min="5" max="6" width="7.875" bestFit="1" customWidth="1"/>
    <col min="7" max="7" width="8.625" bestFit="1" customWidth="1"/>
    <col min="8" max="12" width="7.875" bestFit="1" customWidth="1"/>
    <col min="13" max="13" width="9.25" bestFit="1" customWidth="1"/>
    <col min="14" max="14" width="32.125" customWidth="1"/>
    <col min="15" max="15" width="26.625" customWidth="1"/>
    <col min="16" max="16" width="39.5" customWidth="1"/>
  </cols>
  <sheetData>
    <row r="1" spans="1:17" ht="16.5" thickBot="1" x14ac:dyDescent="0.3">
      <c r="Q1" s="12"/>
    </row>
    <row r="2" spans="1:17" ht="20.25" x14ac:dyDescent="0.3">
      <c r="F2" s="65" t="s">
        <v>75</v>
      </c>
      <c r="G2" s="65"/>
      <c r="H2" s="65"/>
      <c r="I2" s="65"/>
      <c r="J2" s="65"/>
      <c r="K2" s="65"/>
      <c r="L2" s="65"/>
      <c r="M2" s="65"/>
      <c r="Q2" s="14"/>
    </row>
    <row r="3" spans="1:17" ht="16.5" thickBot="1" x14ac:dyDescent="0.3">
      <c r="Q3" s="14"/>
    </row>
    <row r="4" spans="1:17" ht="21" thickBot="1" x14ac:dyDescent="0.3">
      <c r="A4" s="66" t="s">
        <v>7</v>
      </c>
      <c r="B4" s="67" t="s">
        <v>13</v>
      </c>
      <c r="C4" s="67" t="s">
        <v>12</v>
      </c>
      <c r="D4" s="67" t="s">
        <v>37</v>
      </c>
      <c r="E4" s="67" t="s">
        <v>38</v>
      </c>
      <c r="F4" s="67" t="s">
        <v>39</v>
      </c>
      <c r="G4" s="67" t="s">
        <v>40</v>
      </c>
      <c r="H4" s="67" t="s">
        <v>41</v>
      </c>
      <c r="I4" s="67" t="s">
        <v>42</v>
      </c>
      <c r="J4" s="67" t="s">
        <v>43</v>
      </c>
      <c r="K4" s="67" t="s">
        <v>44</v>
      </c>
      <c r="L4" s="67" t="s">
        <v>45</v>
      </c>
      <c r="M4" s="67" t="s">
        <v>46</v>
      </c>
      <c r="N4" s="67" t="s">
        <v>1</v>
      </c>
      <c r="O4" s="67" t="s">
        <v>29</v>
      </c>
      <c r="P4" s="68" t="s">
        <v>30</v>
      </c>
      <c r="Q4" s="14"/>
    </row>
    <row r="5" spans="1:17" ht="39" x14ac:dyDescent="0.3">
      <c r="A5" s="69">
        <v>18</v>
      </c>
      <c r="B5" s="70" t="s">
        <v>47</v>
      </c>
      <c r="C5" s="70" t="s">
        <v>17</v>
      </c>
      <c r="D5" s="71"/>
      <c r="E5" s="71"/>
      <c r="F5" s="71"/>
      <c r="G5" s="71"/>
      <c r="H5" s="71"/>
      <c r="I5" s="71"/>
      <c r="J5" s="71"/>
      <c r="K5" s="71"/>
      <c r="L5" s="71"/>
      <c r="M5" s="71"/>
      <c r="N5" s="72">
        <v>5.4108796296296294E-4</v>
      </c>
      <c r="O5" s="72"/>
      <c r="P5" s="73">
        <f>SUM(N5:O5)</f>
        <v>5.4108796296296294E-4</v>
      </c>
      <c r="Q5" s="14"/>
    </row>
    <row r="6" spans="1:17" ht="39" x14ac:dyDescent="0.3">
      <c r="A6" s="74">
        <v>24</v>
      </c>
      <c r="B6" s="75" t="s">
        <v>48</v>
      </c>
      <c r="C6" s="76" t="s">
        <v>19</v>
      </c>
      <c r="D6" s="77"/>
      <c r="E6" s="77"/>
      <c r="F6" s="77"/>
      <c r="G6" s="77"/>
      <c r="H6" s="77"/>
      <c r="I6" s="77"/>
      <c r="J6" s="77"/>
      <c r="K6" s="77"/>
      <c r="L6" s="77"/>
      <c r="M6" s="77"/>
      <c r="N6" s="78">
        <v>5.4606481481481487E-4</v>
      </c>
      <c r="O6" s="78"/>
      <c r="P6" s="79">
        <f t="shared" ref="P6:P28" si="0">SUM(N6:O6)</f>
        <v>5.4606481481481487E-4</v>
      </c>
      <c r="Q6" s="14"/>
    </row>
    <row r="7" spans="1:17" ht="58.5" x14ac:dyDescent="0.3">
      <c r="A7" s="74">
        <v>8</v>
      </c>
      <c r="B7" s="76" t="s">
        <v>49</v>
      </c>
      <c r="C7" s="76" t="s">
        <v>50</v>
      </c>
      <c r="D7" s="77"/>
      <c r="E7" s="77"/>
      <c r="F7" s="77"/>
      <c r="G7" s="77"/>
      <c r="H7" s="77"/>
      <c r="I7" s="77"/>
      <c r="J7" s="77"/>
      <c r="K7" s="77"/>
      <c r="L7" s="77"/>
      <c r="M7" s="77"/>
      <c r="N7" s="78">
        <v>5.7766203703703701E-4</v>
      </c>
      <c r="O7" s="78"/>
      <c r="P7" s="79">
        <f t="shared" si="0"/>
        <v>5.7766203703703701E-4</v>
      </c>
      <c r="Q7" s="14"/>
    </row>
    <row r="8" spans="1:17" ht="39" x14ac:dyDescent="0.3">
      <c r="A8" s="80">
        <v>23</v>
      </c>
      <c r="B8" s="75" t="s">
        <v>51</v>
      </c>
      <c r="C8" s="76" t="s">
        <v>17</v>
      </c>
      <c r="D8" s="77"/>
      <c r="E8" s="77"/>
      <c r="F8" s="77"/>
      <c r="G8" s="77"/>
      <c r="H8" s="77"/>
      <c r="I8" s="77"/>
      <c r="J8" s="77"/>
      <c r="K8" s="77"/>
      <c r="L8" s="77"/>
      <c r="M8" s="77"/>
      <c r="N8" s="78">
        <v>5.9398148148148147E-4</v>
      </c>
      <c r="O8" s="78"/>
      <c r="P8" s="79">
        <f t="shared" si="0"/>
        <v>5.9398148148148147E-4</v>
      </c>
      <c r="Q8" s="14"/>
    </row>
    <row r="9" spans="1:17" ht="39" x14ac:dyDescent="0.3">
      <c r="A9" s="74">
        <v>16</v>
      </c>
      <c r="B9" s="76" t="s">
        <v>52</v>
      </c>
      <c r="C9" s="76" t="s">
        <v>17</v>
      </c>
      <c r="D9" s="77"/>
      <c r="E9" s="77"/>
      <c r="F9" s="77"/>
      <c r="G9" s="77"/>
      <c r="H9" s="77"/>
      <c r="I9" s="77"/>
      <c r="J9" s="77"/>
      <c r="K9" s="77"/>
      <c r="L9" s="77"/>
      <c r="M9" s="77"/>
      <c r="N9" s="78">
        <v>6.0902777777777778E-4</v>
      </c>
      <c r="O9" s="78"/>
      <c r="P9" s="79">
        <f t="shared" si="0"/>
        <v>6.0902777777777778E-4</v>
      </c>
      <c r="Q9" s="14"/>
    </row>
    <row r="10" spans="1:17" ht="39" x14ac:dyDescent="0.3">
      <c r="A10" s="74">
        <v>13</v>
      </c>
      <c r="B10" s="76" t="s">
        <v>53</v>
      </c>
      <c r="C10" s="76" t="s">
        <v>17</v>
      </c>
      <c r="D10" s="77"/>
      <c r="E10" s="77"/>
      <c r="F10" s="77"/>
      <c r="G10" s="77"/>
      <c r="H10" s="77"/>
      <c r="I10" s="77"/>
      <c r="J10" s="77"/>
      <c r="K10" s="77"/>
      <c r="L10" s="77"/>
      <c r="M10" s="77"/>
      <c r="N10" s="78">
        <v>6.1574074074074081E-4</v>
      </c>
      <c r="O10" s="78"/>
      <c r="P10" s="79">
        <f t="shared" si="0"/>
        <v>6.1574074074074081E-4</v>
      </c>
      <c r="Q10" s="14"/>
    </row>
    <row r="11" spans="1:17" ht="39" x14ac:dyDescent="0.3">
      <c r="A11" s="74">
        <v>11</v>
      </c>
      <c r="B11" s="76" t="s">
        <v>54</v>
      </c>
      <c r="C11" s="76" t="s">
        <v>19</v>
      </c>
      <c r="D11" s="77"/>
      <c r="E11" s="77"/>
      <c r="F11" s="77"/>
      <c r="G11" s="77"/>
      <c r="H11" s="77"/>
      <c r="I11" s="77"/>
      <c r="J11" s="77"/>
      <c r="K11" s="77"/>
      <c r="L11" s="77"/>
      <c r="M11" s="77"/>
      <c r="N11" s="78">
        <v>6.4270833333333335E-4</v>
      </c>
      <c r="O11" s="78"/>
      <c r="P11" s="79">
        <f t="shared" si="0"/>
        <v>6.4270833333333335E-4</v>
      </c>
      <c r="Q11" s="14"/>
    </row>
    <row r="12" spans="1:17" ht="39" x14ac:dyDescent="0.3">
      <c r="A12" s="74">
        <v>21</v>
      </c>
      <c r="B12" s="76" t="s">
        <v>55</v>
      </c>
      <c r="C12" s="76" t="s">
        <v>17</v>
      </c>
      <c r="D12" s="77"/>
      <c r="E12" s="77"/>
      <c r="F12" s="77"/>
      <c r="G12" s="77"/>
      <c r="H12" s="77"/>
      <c r="I12" s="77"/>
      <c r="J12" s="77"/>
      <c r="K12" s="77"/>
      <c r="L12" s="77"/>
      <c r="M12" s="77"/>
      <c r="N12" s="78">
        <v>6.543981481481482E-4</v>
      </c>
      <c r="O12" s="78"/>
      <c r="P12" s="79">
        <f t="shared" si="0"/>
        <v>6.543981481481482E-4</v>
      </c>
      <c r="Q12" s="14"/>
    </row>
    <row r="13" spans="1:17" ht="39" x14ac:dyDescent="0.3">
      <c r="A13" s="74">
        <v>14</v>
      </c>
      <c r="B13" s="76" t="s">
        <v>56</v>
      </c>
      <c r="C13" s="76" t="s">
        <v>57</v>
      </c>
      <c r="D13" s="77"/>
      <c r="E13" s="77"/>
      <c r="F13" s="77"/>
      <c r="G13" s="77"/>
      <c r="H13" s="77"/>
      <c r="I13" s="77"/>
      <c r="J13" s="77"/>
      <c r="K13" s="77"/>
      <c r="L13" s="77"/>
      <c r="M13" s="77"/>
      <c r="N13" s="78">
        <v>6.5914351851851854E-4</v>
      </c>
      <c r="O13" s="78"/>
      <c r="P13" s="79">
        <f t="shared" si="0"/>
        <v>6.5914351851851854E-4</v>
      </c>
      <c r="Q13" s="14"/>
    </row>
    <row r="14" spans="1:17" ht="39" x14ac:dyDescent="0.3">
      <c r="A14" s="74">
        <v>2</v>
      </c>
      <c r="B14" s="81" t="s">
        <v>58</v>
      </c>
      <c r="C14" s="81" t="s">
        <v>17</v>
      </c>
      <c r="D14" s="77"/>
      <c r="E14" s="77"/>
      <c r="F14" s="77"/>
      <c r="G14" s="77"/>
      <c r="H14" s="77"/>
      <c r="I14" s="77"/>
      <c r="J14" s="77"/>
      <c r="K14" s="77"/>
      <c r="L14" s="77"/>
      <c r="M14" s="77"/>
      <c r="N14" s="78">
        <v>6.8136574074074074E-4</v>
      </c>
      <c r="O14" s="78"/>
      <c r="P14" s="79">
        <f t="shared" si="0"/>
        <v>6.8136574074074074E-4</v>
      </c>
      <c r="Q14" s="14"/>
    </row>
    <row r="15" spans="1:17" ht="39" x14ac:dyDescent="0.3">
      <c r="A15" s="74">
        <v>15</v>
      </c>
      <c r="B15" s="76" t="s">
        <v>59</v>
      </c>
      <c r="C15" s="76" t="s">
        <v>57</v>
      </c>
      <c r="D15" s="77"/>
      <c r="E15" s="77"/>
      <c r="F15" s="77"/>
      <c r="G15" s="77"/>
      <c r="H15" s="77"/>
      <c r="I15" s="77"/>
      <c r="J15" s="77"/>
      <c r="K15" s="77"/>
      <c r="L15" s="77"/>
      <c r="M15" s="77"/>
      <c r="N15" s="78">
        <v>7.104166666666666E-4</v>
      </c>
      <c r="O15" s="78"/>
      <c r="P15" s="79">
        <f t="shared" si="0"/>
        <v>7.104166666666666E-4</v>
      </c>
      <c r="Q15" s="14"/>
    </row>
    <row r="16" spans="1:17" ht="39" x14ac:dyDescent="0.3">
      <c r="A16" s="74">
        <v>19</v>
      </c>
      <c r="B16" s="76" t="s">
        <v>60</v>
      </c>
      <c r="C16" s="76" t="s">
        <v>17</v>
      </c>
      <c r="D16" s="77"/>
      <c r="E16" s="77"/>
      <c r="F16" s="77"/>
      <c r="G16" s="77"/>
      <c r="H16" s="77"/>
      <c r="I16" s="77"/>
      <c r="J16" s="77"/>
      <c r="K16" s="77"/>
      <c r="L16" s="77"/>
      <c r="M16" s="77"/>
      <c r="N16" s="78">
        <v>7.5370370370370359E-4</v>
      </c>
      <c r="O16" s="78"/>
      <c r="P16" s="79">
        <f t="shared" si="0"/>
        <v>7.5370370370370359E-4</v>
      </c>
      <c r="Q16" s="14"/>
    </row>
    <row r="17" spans="1:17" ht="20.25" x14ac:dyDescent="0.3">
      <c r="A17" s="74">
        <v>10</v>
      </c>
      <c r="B17" s="76" t="s">
        <v>61</v>
      </c>
      <c r="C17" s="76" t="s">
        <v>57</v>
      </c>
      <c r="D17" s="77"/>
      <c r="E17" s="77"/>
      <c r="F17" s="77"/>
      <c r="G17" s="77"/>
      <c r="H17" s="77"/>
      <c r="I17" s="77"/>
      <c r="J17" s="77"/>
      <c r="K17" s="77"/>
      <c r="L17" s="77"/>
      <c r="M17" s="77"/>
      <c r="N17" s="78">
        <v>7.5520833333333332E-4</v>
      </c>
      <c r="O17" s="78"/>
      <c r="P17" s="79">
        <f t="shared" si="0"/>
        <v>7.5520833333333332E-4</v>
      </c>
      <c r="Q17" s="14"/>
    </row>
    <row r="18" spans="1:17" ht="58.5" x14ac:dyDescent="0.3">
      <c r="A18" s="74">
        <v>6</v>
      </c>
      <c r="B18" s="76" t="s">
        <v>62</v>
      </c>
      <c r="C18" s="76" t="s">
        <v>20</v>
      </c>
      <c r="D18" s="77"/>
      <c r="E18" s="77"/>
      <c r="F18" s="77"/>
      <c r="G18" s="77"/>
      <c r="H18" s="77"/>
      <c r="I18" s="77"/>
      <c r="J18" s="77"/>
      <c r="K18" s="77"/>
      <c r="L18" s="77"/>
      <c r="M18" s="77"/>
      <c r="N18" s="78">
        <v>7.6782407407407398E-4</v>
      </c>
      <c r="O18" s="78"/>
      <c r="P18" s="79">
        <f t="shared" si="0"/>
        <v>7.6782407407407398E-4</v>
      </c>
      <c r="Q18" s="14"/>
    </row>
    <row r="19" spans="1:17" ht="39" x14ac:dyDescent="0.3">
      <c r="A19" s="74">
        <v>20</v>
      </c>
      <c r="B19" s="76" t="s">
        <v>63</v>
      </c>
      <c r="C19" s="76" t="s">
        <v>17</v>
      </c>
      <c r="D19" s="77"/>
      <c r="E19" s="77"/>
      <c r="F19" s="77"/>
      <c r="G19" s="77"/>
      <c r="H19" s="77"/>
      <c r="I19" s="77"/>
      <c r="J19" s="77"/>
      <c r="K19" s="77"/>
      <c r="L19" s="77"/>
      <c r="M19" s="77"/>
      <c r="N19" s="78">
        <v>7.6851851851851853E-4</v>
      </c>
      <c r="O19" s="78"/>
      <c r="P19" s="79">
        <f t="shared" si="0"/>
        <v>7.6851851851851853E-4</v>
      </c>
      <c r="Q19" s="14"/>
    </row>
    <row r="20" spans="1:17" ht="39" x14ac:dyDescent="0.3">
      <c r="A20" s="74">
        <v>1</v>
      </c>
      <c r="B20" s="81" t="s">
        <v>64</v>
      </c>
      <c r="C20" s="81" t="s">
        <v>16</v>
      </c>
      <c r="D20" s="77"/>
      <c r="E20" s="77"/>
      <c r="F20" s="77"/>
      <c r="G20" s="77"/>
      <c r="H20" s="77"/>
      <c r="I20" s="77"/>
      <c r="J20" s="77"/>
      <c r="K20" s="77"/>
      <c r="L20" s="77"/>
      <c r="M20" s="77"/>
      <c r="N20" s="78">
        <v>7.7546296296296304E-4</v>
      </c>
      <c r="O20" s="78"/>
      <c r="P20" s="79">
        <f t="shared" si="0"/>
        <v>7.7546296296296304E-4</v>
      </c>
      <c r="Q20" s="14"/>
    </row>
    <row r="21" spans="1:17" ht="20.25" x14ac:dyDescent="0.3">
      <c r="A21" s="74">
        <v>17</v>
      </c>
      <c r="B21" s="76" t="s">
        <v>65</v>
      </c>
      <c r="C21" s="76" t="s">
        <v>17</v>
      </c>
      <c r="D21" s="77"/>
      <c r="E21" s="77"/>
      <c r="F21" s="77"/>
      <c r="G21" s="77"/>
      <c r="H21" s="77"/>
      <c r="I21" s="77"/>
      <c r="J21" s="77"/>
      <c r="K21" s="77"/>
      <c r="L21" s="77"/>
      <c r="M21" s="77"/>
      <c r="N21" s="78">
        <v>7.8993055555555555E-4</v>
      </c>
      <c r="O21" s="78"/>
      <c r="P21" s="79">
        <f t="shared" si="0"/>
        <v>7.8993055555555555E-4</v>
      </c>
      <c r="Q21" s="14"/>
    </row>
    <row r="22" spans="1:17" ht="39" x14ac:dyDescent="0.3">
      <c r="A22" s="82">
        <v>22</v>
      </c>
      <c r="B22" s="76" t="s">
        <v>66</v>
      </c>
      <c r="C22" s="76" t="s">
        <v>17</v>
      </c>
      <c r="D22" s="77"/>
      <c r="E22" s="77"/>
      <c r="F22" s="77"/>
      <c r="G22" s="77"/>
      <c r="H22" s="77"/>
      <c r="I22" s="77"/>
      <c r="J22" s="77"/>
      <c r="K22" s="77"/>
      <c r="L22" s="77"/>
      <c r="M22" s="77"/>
      <c r="N22" s="78">
        <v>8.2962962962962949E-4</v>
      </c>
      <c r="O22" s="78"/>
      <c r="P22" s="79">
        <f t="shared" si="0"/>
        <v>8.2962962962962949E-4</v>
      </c>
      <c r="Q22" s="14"/>
    </row>
    <row r="23" spans="1:17" ht="39" x14ac:dyDescent="0.3">
      <c r="A23" s="74">
        <v>4</v>
      </c>
      <c r="B23" s="81" t="s">
        <v>67</v>
      </c>
      <c r="C23" s="81" t="s">
        <v>18</v>
      </c>
      <c r="D23" s="77"/>
      <c r="E23" s="77"/>
      <c r="F23" s="77"/>
      <c r="G23" s="77"/>
      <c r="H23" s="77"/>
      <c r="I23" s="77"/>
      <c r="J23" s="77"/>
      <c r="K23" s="77"/>
      <c r="L23" s="77"/>
      <c r="M23" s="77"/>
      <c r="N23" s="78">
        <v>8.5254629629629623E-4</v>
      </c>
      <c r="O23" s="78"/>
      <c r="P23" s="79">
        <f t="shared" si="0"/>
        <v>8.5254629629629623E-4</v>
      </c>
      <c r="Q23" s="14"/>
    </row>
    <row r="24" spans="1:17" ht="39" x14ac:dyDescent="0.3">
      <c r="A24" s="74">
        <v>9</v>
      </c>
      <c r="B24" s="76" t="s">
        <v>68</v>
      </c>
      <c r="C24" s="76" t="s">
        <v>17</v>
      </c>
      <c r="D24" s="77"/>
      <c r="E24" s="77"/>
      <c r="F24" s="77"/>
      <c r="G24" s="77"/>
      <c r="H24" s="77"/>
      <c r="I24" s="77"/>
      <c r="J24" s="77"/>
      <c r="K24" s="77"/>
      <c r="L24" s="77"/>
      <c r="M24" s="77"/>
      <c r="N24" s="78">
        <v>1.0552083333333333E-3</v>
      </c>
      <c r="O24" s="78"/>
      <c r="P24" s="79">
        <f t="shared" si="0"/>
        <v>1.0552083333333333E-3</v>
      </c>
      <c r="Q24" s="14"/>
    </row>
    <row r="25" spans="1:17" ht="39" x14ac:dyDescent="0.3">
      <c r="A25" s="74">
        <v>5</v>
      </c>
      <c r="B25" s="81" t="s">
        <v>69</v>
      </c>
      <c r="C25" s="81" t="s">
        <v>19</v>
      </c>
      <c r="D25" s="77"/>
      <c r="E25" s="77"/>
      <c r="F25" s="77"/>
      <c r="G25" s="77"/>
      <c r="H25" s="77"/>
      <c r="I25" s="77"/>
      <c r="J25" s="77"/>
      <c r="K25" s="77"/>
      <c r="L25" s="77"/>
      <c r="M25" s="77"/>
      <c r="N25" s="78">
        <v>1.0740740740740741E-3</v>
      </c>
      <c r="O25" s="78"/>
      <c r="P25" s="79">
        <f t="shared" si="0"/>
        <v>1.0740740740740741E-3</v>
      </c>
      <c r="Q25" s="14"/>
    </row>
    <row r="26" spans="1:17" ht="20.25" x14ac:dyDescent="0.3">
      <c r="A26" s="74">
        <v>3</v>
      </c>
      <c r="B26" s="76" t="s">
        <v>70</v>
      </c>
      <c r="C26" s="76" t="s">
        <v>57</v>
      </c>
      <c r="D26" s="77"/>
      <c r="E26" s="77"/>
      <c r="F26" s="77"/>
      <c r="G26" s="77"/>
      <c r="H26" s="77"/>
      <c r="I26" s="77"/>
      <c r="J26" s="77"/>
      <c r="K26" s="77"/>
      <c r="L26" s="77"/>
      <c r="M26" s="77"/>
      <c r="N26" s="78" t="s">
        <v>25</v>
      </c>
      <c r="O26" s="78"/>
      <c r="P26" s="79">
        <f t="shared" si="0"/>
        <v>0</v>
      </c>
    </row>
    <row r="27" spans="1:17" ht="39" x14ac:dyDescent="0.3">
      <c r="A27" s="74">
        <v>7</v>
      </c>
      <c r="B27" s="76" t="s">
        <v>71</v>
      </c>
      <c r="C27" s="76" t="s">
        <v>72</v>
      </c>
      <c r="D27" s="77"/>
      <c r="E27" s="77"/>
      <c r="F27" s="77"/>
      <c r="G27" s="77"/>
      <c r="H27" s="77"/>
      <c r="I27" s="77"/>
      <c r="J27" s="77"/>
      <c r="K27" s="77"/>
      <c r="L27" s="77"/>
      <c r="M27" s="77"/>
      <c r="N27" s="78" t="s">
        <v>25</v>
      </c>
      <c r="O27" s="78"/>
      <c r="P27" s="79">
        <f t="shared" si="0"/>
        <v>0</v>
      </c>
    </row>
    <row r="28" spans="1:17" ht="58.5" x14ac:dyDescent="0.3">
      <c r="A28" s="74">
        <v>12</v>
      </c>
      <c r="B28" s="76" t="s">
        <v>73</v>
      </c>
      <c r="C28" s="76" t="s">
        <v>72</v>
      </c>
      <c r="D28" s="77"/>
      <c r="E28" s="77"/>
      <c r="F28" s="77"/>
      <c r="G28" s="77"/>
      <c r="H28" s="77"/>
      <c r="I28" s="77"/>
      <c r="J28" s="77"/>
      <c r="K28" s="77"/>
      <c r="L28" s="77"/>
      <c r="M28" s="77"/>
      <c r="N28" s="78" t="s">
        <v>25</v>
      </c>
      <c r="O28" s="78" t="s">
        <v>25</v>
      </c>
      <c r="P28" s="79">
        <f t="shared" si="0"/>
        <v>0</v>
      </c>
    </row>
    <row r="29" spans="1:17" ht="20.25" x14ac:dyDescent="0.3">
      <c r="A29" s="83"/>
      <c r="B29" s="77"/>
      <c r="C29" s="77"/>
      <c r="D29" s="77"/>
      <c r="E29" s="77"/>
      <c r="F29" s="77"/>
      <c r="G29" s="77"/>
      <c r="H29" s="77"/>
      <c r="I29" s="77"/>
      <c r="J29" s="77"/>
      <c r="K29" s="77"/>
      <c r="L29" s="77"/>
      <c r="M29" s="77"/>
      <c r="N29" s="77"/>
      <c r="O29" s="77"/>
      <c r="P29" s="84"/>
    </row>
    <row r="30" spans="1:17" ht="21" thickBot="1" x14ac:dyDescent="0.35">
      <c r="A30" s="85"/>
      <c r="B30" s="86"/>
      <c r="C30" s="86"/>
      <c r="D30" s="86"/>
      <c r="E30" s="86"/>
      <c r="F30" s="86"/>
      <c r="G30" s="86"/>
      <c r="H30" s="86"/>
      <c r="I30" s="86"/>
      <c r="J30" s="86"/>
      <c r="K30" s="86"/>
      <c r="L30" s="86"/>
      <c r="M30" s="86"/>
      <c r="N30" s="86"/>
      <c r="O30" s="86"/>
      <c r="P30" s="87"/>
    </row>
    <row r="33" spans="16:16" x14ac:dyDescent="0.25">
      <c r="P33" s="88" t="s">
        <v>74</v>
      </c>
    </row>
  </sheetData>
  <pageMargins left="0.7" right="0.7" top="0.75" bottom="0.75" header="0.3" footer="0.3"/>
  <pageSetup paperSize="9" scale="52" orientation="landscape" horizontalDpi="4294967293" verticalDpi="599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8</vt:i4>
      </vt:variant>
      <vt:variant>
        <vt:lpstr>Plages nommées</vt:lpstr>
      </vt:variant>
      <vt:variant>
        <vt:i4>7</vt:i4>
      </vt:variant>
    </vt:vector>
  </HeadingPairs>
  <TitlesOfParts>
    <vt:vector size="15" baseType="lpstr">
      <vt:lpstr>Liste des engagés</vt:lpstr>
      <vt:lpstr>Grille</vt:lpstr>
      <vt:lpstr>vitesse</vt:lpstr>
      <vt:lpstr>adresse</vt:lpstr>
      <vt:lpstr>Route</vt:lpstr>
      <vt:lpstr>général pupilles</vt:lpstr>
      <vt:lpstr>comm vitesse</vt:lpstr>
      <vt:lpstr>comm adresse</vt:lpstr>
      <vt:lpstr>'Liste des engagés'!Impression_des_titres</vt:lpstr>
      <vt:lpstr>Route!Impression_des_titres</vt:lpstr>
      <vt:lpstr>lp</vt:lpstr>
      <vt:lpstr>'général pupilles'!Zone_d_impression</vt:lpstr>
      <vt:lpstr>Grille!Zone_d_impression</vt:lpstr>
      <vt:lpstr>'Liste des engagés'!Zone_d_impression</vt:lpstr>
      <vt:lpstr>Route!Zone_d_impression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LANDA</dc:creator>
  <cp:lastModifiedBy>UCI</cp:lastModifiedBy>
  <cp:lastPrinted>2017-04-30T15:12:53Z</cp:lastPrinted>
  <dcterms:created xsi:type="dcterms:W3CDTF">1998-01-18T18:15:01Z</dcterms:created>
  <dcterms:modified xsi:type="dcterms:W3CDTF">2017-04-30T15:14:24Z</dcterms:modified>
</cp:coreProperties>
</file>